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28800" windowHeight="12345"/>
  </bookViews>
  <sheets>
    <sheet name="Rekapitulace stavby" sheetId="1" r:id="rId1"/>
    <sheet name="SO.01 - Oprava vnějšího p..." sheetId="2" r:id="rId2"/>
    <sheet name="SO.02 - Oprava přístřešku" sheetId="3" r:id="rId3"/>
    <sheet name="SO.03 - Oprava střechy" sheetId="4" r:id="rId4"/>
    <sheet name="SO.04 - Oprava čekárny" sheetId="5" r:id="rId5"/>
    <sheet name="SO.05 - Oprava dopravní k..." sheetId="6" r:id="rId6"/>
    <sheet name="SO.06 - Oprava elektroins..." sheetId="7" r:id="rId7"/>
    <sheet name="SO.07 - Oprava zpevněných..." sheetId="8" r:id="rId8"/>
    <sheet name="SO.08 - VRN" sheetId="9" r:id="rId9"/>
  </sheets>
  <definedNames>
    <definedName name="_xlnm._FilterDatabase" localSheetId="1" hidden="1">'SO.01 - Oprava vnějšího p...'!$C$133:$K$394</definedName>
    <definedName name="_xlnm._FilterDatabase" localSheetId="2" hidden="1">'SO.02 - Oprava přístřešku'!$C$131:$K$296</definedName>
    <definedName name="_xlnm._FilterDatabase" localSheetId="3" hidden="1">'SO.03 - Oprava střechy'!$C$127:$K$326</definedName>
    <definedName name="_xlnm._FilterDatabase" localSheetId="4" hidden="1">'SO.04 - Oprava čekárny'!$C$129:$K$218</definedName>
    <definedName name="_xlnm._FilterDatabase" localSheetId="5" hidden="1">'SO.05 - Oprava dopravní k...'!$C$142:$K$589</definedName>
    <definedName name="_xlnm._FilterDatabase" localSheetId="6" hidden="1">'SO.06 - Oprava elektroins...'!$C$166:$K$317</definedName>
    <definedName name="_xlnm._FilterDatabase" localSheetId="7" hidden="1">'SO.07 - Oprava zpevněných...'!$C$134:$K$267</definedName>
    <definedName name="_xlnm._FilterDatabase" localSheetId="8" hidden="1">'SO.08 - VRN'!$C$121:$K$138</definedName>
    <definedName name="_xlnm.Print_Titles" localSheetId="0">'Rekapitulace stavby'!$92:$92</definedName>
    <definedName name="_xlnm.Print_Titles" localSheetId="1">'SO.01 - Oprava vnějšího p...'!$133:$133</definedName>
    <definedName name="_xlnm.Print_Titles" localSheetId="2">'SO.02 - Oprava přístřešku'!$131:$131</definedName>
    <definedName name="_xlnm.Print_Titles" localSheetId="3">'SO.03 - Oprava střechy'!$127:$127</definedName>
    <definedName name="_xlnm.Print_Titles" localSheetId="4">'SO.04 - Oprava čekárny'!$129:$129</definedName>
    <definedName name="_xlnm.Print_Titles" localSheetId="5">'SO.05 - Oprava dopravní k...'!$142:$142</definedName>
    <definedName name="_xlnm.Print_Titles" localSheetId="6">'SO.06 - Oprava elektroins...'!$166:$166</definedName>
    <definedName name="_xlnm.Print_Titles" localSheetId="7">'SO.07 - Oprava zpevněných...'!$134:$134</definedName>
    <definedName name="_xlnm.Print_Titles" localSheetId="8">'SO.08 - VRN'!$121:$121</definedName>
    <definedName name="_xlnm.Print_Area" localSheetId="0">'Rekapitulace stavby'!$D$4:$AO$76,'Rekapitulace stavby'!$C$82:$AQ$103</definedName>
    <definedName name="_xlnm.Print_Area" localSheetId="1">'SO.01 - Oprava vnějšího p...'!$C$4:$J$76,'SO.01 - Oprava vnějšího p...'!$C$82:$J$115,'SO.01 - Oprava vnějšího p...'!$C$121:$J$394</definedName>
    <definedName name="_xlnm.Print_Area" localSheetId="2">'SO.02 - Oprava přístřešku'!$C$4:$J$76,'SO.02 - Oprava přístřešku'!$C$82:$J$113,'SO.02 - Oprava přístřešku'!$C$119:$J$296</definedName>
    <definedName name="_xlnm.Print_Area" localSheetId="3">'SO.03 - Oprava střechy'!$C$4:$J$76,'SO.03 - Oprava střechy'!$C$82:$J$109,'SO.03 - Oprava střechy'!$C$115:$J$326</definedName>
    <definedName name="_xlnm.Print_Area" localSheetId="4">'SO.04 - Oprava čekárny'!$C$4:$J$76,'SO.04 - Oprava čekárny'!$C$82:$J$111,'SO.04 - Oprava čekárny'!$C$117:$J$218</definedName>
    <definedName name="_xlnm.Print_Area" localSheetId="5">'SO.05 - Oprava dopravní k...'!$C$4:$J$76,'SO.05 - Oprava dopravní k...'!$C$82:$J$124,'SO.05 - Oprava dopravní k...'!$C$130:$J$589</definedName>
    <definedName name="_xlnm.Print_Area" localSheetId="6">'SO.06 - Oprava elektroins...'!$C$4:$J$76,'SO.06 - Oprava elektroins...'!$C$82:$J$148,'SO.06 - Oprava elektroins...'!$C$154:$J$317</definedName>
    <definedName name="_xlnm.Print_Area" localSheetId="7">'SO.07 - Oprava zpevněných...'!$C$4:$J$76,'SO.07 - Oprava zpevněných...'!$C$82:$J$116,'SO.07 - Oprava zpevněných...'!$C$122:$J$267</definedName>
    <definedName name="_xlnm.Print_Area" localSheetId="8">'SO.08 - VRN'!$C$4:$J$76,'SO.08 - VRN'!$C$82:$J$103,'SO.08 - VRN'!$C$109:$J$138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 s="1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T134" i="9" s="1"/>
  <c r="R135" i="9"/>
  <c r="R134" i="9"/>
  <c r="P135" i="9"/>
  <c r="P134" i="9" s="1"/>
  <c r="BI132" i="9"/>
  <c r="BH132" i="9"/>
  <c r="BG132" i="9"/>
  <c r="BF132" i="9"/>
  <c r="T132" i="9"/>
  <c r="T131" i="9"/>
  <c r="R132" i="9"/>
  <c r="R131" i="9" s="1"/>
  <c r="P132" i="9"/>
  <c r="P131" i="9"/>
  <c r="BI129" i="9"/>
  <c r="BH129" i="9"/>
  <c r="BG129" i="9"/>
  <c r="BF129" i="9"/>
  <c r="T129" i="9"/>
  <c r="T128" i="9" s="1"/>
  <c r="R129" i="9"/>
  <c r="R128" i="9"/>
  <c r="P129" i="9"/>
  <c r="P128" i="9" s="1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J119" i="9"/>
  <c r="F118" i="9"/>
  <c r="F116" i="9"/>
  <c r="E114" i="9"/>
  <c r="J92" i="9"/>
  <c r="F91" i="9"/>
  <c r="F89" i="9"/>
  <c r="E87" i="9"/>
  <c r="J21" i="9"/>
  <c r="E21" i="9"/>
  <c r="J118" i="9" s="1"/>
  <c r="J20" i="9"/>
  <c r="J18" i="9"/>
  <c r="E18" i="9"/>
  <c r="F119" i="9" s="1"/>
  <c r="J17" i="9"/>
  <c r="J12" i="9"/>
  <c r="J116" i="9" s="1"/>
  <c r="E7" i="9"/>
  <c r="E112" i="9"/>
  <c r="J37" i="8"/>
  <c r="J36" i="8"/>
  <c r="AY101" i="1" s="1"/>
  <c r="J35" i="8"/>
  <c r="AX101" i="1"/>
  <c r="BI267" i="8"/>
  <c r="BH267" i="8"/>
  <c r="BG267" i="8"/>
  <c r="BF267" i="8"/>
  <c r="T267" i="8"/>
  <c r="T266" i="8" s="1"/>
  <c r="R267" i="8"/>
  <c r="R266" i="8"/>
  <c r="P267" i="8"/>
  <c r="P266" i="8" s="1"/>
  <c r="BI264" i="8"/>
  <c r="BH264" i="8"/>
  <c r="BG264" i="8"/>
  <c r="BF264" i="8"/>
  <c r="T264" i="8"/>
  <c r="R264" i="8"/>
  <c r="P264" i="8"/>
  <c r="BI258" i="8"/>
  <c r="BH258" i="8"/>
  <c r="BG258" i="8"/>
  <c r="BF258" i="8"/>
  <c r="T258" i="8"/>
  <c r="R258" i="8"/>
  <c r="P258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3" i="8"/>
  <c r="BH243" i="8"/>
  <c r="BG243" i="8"/>
  <c r="BF243" i="8"/>
  <c r="T243" i="8"/>
  <c r="R243" i="8"/>
  <c r="P243" i="8"/>
  <c r="BI240" i="8"/>
  <c r="BH240" i="8"/>
  <c r="BG240" i="8"/>
  <c r="BF240" i="8"/>
  <c r="T240" i="8"/>
  <c r="R240" i="8"/>
  <c r="P240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0" i="8"/>
  <c r="BH230" i="8"/>
  <c r="BG230" i="8"/>
  <c r="BF230" i="8"/>
  <c r="T230" i="8"/>
  <c r="R230" i="8"/>
  <c r="P230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T224" i="8" s="1"/>
  <c r="R225" i="8"/>
  <c r="R224" i="8"/>
  <c r="P225" i="8"/>
  <c r="P224" i="8" s="1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08" i="8"/>
  <c r="BH208" i="8"/>
  <c r="BG208" i="8"/>
  <c r="BF208" i="8"/>
  <c r="T208" i="8"/>
  <c r="R208" i="8"/>
  <c r="P208" i="8"/>
  <c r="BI206" i="8"/>
  <c r="BH206" i="8"/>
  <c r="BG206" i="8"/>
  <c r="BF206" i="8"/>
  <c r="T206" i="8"/>
  <c r="R206" i="8"/>
  <c r="P206" i="8"/>
  <c r="BI201" i="8"/>
  <c r="BH201" i="8"/>
  <c r="BG201" i="8"/>
  <c r="BF201" i="8"/>
  <c r="T201" i="8"/>
  <c r="R201" i="8"/>
  <c r="P201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T192" i="8"/>
  <c r="R193" i="8"/>
  <c r="R192" i="8" s="1"/>
  <c r="P193" i="8"/>
  <c r="P192" i="8"/>
  <c r="BI190" i="8"/>
  <c r="BH190" i="8"/>
  <c r="BG190" i="8"/>
  <c r="BF190" i="8"/>
  <c r="T190" i="8"/>
  <c r="T189" i="8" s="1"/>
  <c r="R190" i="8"/>
  <c r="R189" i="8"/>
  <c r="P190" i="8"/>
  <c r="P189" i="8" s="1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T179" i="8"/>
  <c r="R180" i="8"/>
  <c r="R179" i="8" s="1"/>
  <c r="P180" i="8"/>
  <c r="P179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J132" i="8"/>
  <c r="F131" i="8"/>
  <c r="F129" i="8"/>
  <c r="E127" i="8"/>
  <c r="J92" i="8"/>
  <c r="F91" i="8"/>
  <c r="F89" i="8"/>
  <c r="E87" i="8"/>
  <c r="J21" i="8"/>
  <c r="E21" i="8"/>
  <c r="J91" i="8" s="1"/>
  <c r="J20" i="8"/>
  <c r="J18" i="8"/>
  <c r="E18" i="8"/>
  <c r="F132" i="8" s="1"/>
  <c r="J17" i="8"/>
  <c r="J12" i="8"/>
  <c r="J129" i="8" s="1"/>
  <c r="E7" i="8"/>
  <c r="E85" i="8"/>
  <c r="J249" i="7"/>
  <c r="J121" i="7" s="1"/>
  <c r="J37" i="7"/>
  <c r="J36" i="7"/>
  <c r="AY100" i="1"/>
  <c r="J35" i="7"/>
  <c r="AX100" i="1" s="1"/>
  <c r="BI317" i="7"/>
  <c r="BH317" i="7"/>
  <c r="BG317" i="7"/>
  <c r="BF317" i="7"/>
  <c r="T317" i="7"/>
  <c r="T316" i="7"/>
  <c r="R317" i="7"/>
  <c r="R316" i="7" s="1"/>
  <c r="P317" i="7"/>
  <c r="P316" i="7"/>
  <c r="BI315" i="7"/>
  <c r="BH315" i="7"/>
  <c r="BG315" i="7"/>
  <c r="BF315" i="7"/>
  <c r="T315" i="7"/>
  <c r="T314" i="7" s="1"/>
  <c r="T311" i="7" s="1"/>
  <c r="R315" i="7"/>
  <c r="R314" i="7"/>
  <c r="P315" i="7"/>
  <c r="P314" i="7" s="1"/>
  <c r="BI313" i="7"/>
  <c r="BH313" i="7"/>
  <c r="BG313" i="7"/>
  <c r="BF313" i="7"/>
  <c r="T313" i="7"/>
  <c r="T312" i="7"/>
  <c r="R313" i="7"/>
  <c r="R312" i="7" s="1"/>
  <c r="R311" i="7" s="1"/>
  <c r="P313" i="7"/>
  <c r="P312" i="7" s="1"/>
  <c r="P311" i="7" s="1"/>
  <c r="BI310" i="7"/>
  <c r="BH310" i="7"/>
  <c r="BG310" i="7"/>
  <c r="BF310" i="7"/>
  <c r="T310" i="7"/>
  <c r="T309" i="7"/>
  <c r="R310" i="7"/>
  <c r="R309" i="7"/>
  <c r="P310" i="7"/>
  <c r="P309" i="7"/>
  <c r="BI308" i="7"/>
  <c r="BH308" i="7"/>
  <c r="BG308" i="7"/>
  <c r="BF308" i="7"/>
  <c r="T308" i="7"/>
  <c r="T307" i="7" s="1"/>
  <c r="R308" i="7"/>
  <c r="R307" i="7"/>
  <c r="P308" i="7"/>
  <c r="P307" i="7"/>
  <c r="BI306" i="7"/>
  <c r="BH306" i="7"/>
  <c r="BG306" i="7"/>
  <c r="BF306" i="7"/>
  <c r="T306" i="7"/>
  <c r="T305" i="7"/>
  <c r="R306" i="7"/>
  <c r="R305" i="7"/>
  <c r="R304" i="7"/>
  <c r="P306" i="7"/>
  <c r="P305" i="7" s="1"/>
  <c r="P304" i="7" s="1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T299" i="7"/>
  <c r="R300" i="7"/>
  <c r="R299" i="7" s="1"/>
  <c r="P300" i="7"/>
  <c r="P299" i="7"/>
  <c r="BI298" i="7"/>
  <c r="BH298" i="7"/>
  <c r="BG298" i="7"/>
  <c r="BF298" i="7"/>
  <c r="T298" i="7"/>
  <c r="T297" i="7" s="1"/>
  <c r="R298" i="7"/>
  <c r="R297" i="7"/>
  <c r="P298" i="7"/>
  <c r="P297" i="7" s="1"/>
  <c r="BI296" i="7"/>
  <c r="BH296" i="7"/>
  <c r="BG296" i="7"/>
  <c r="BF296" i="7"/>
  <c r="T296" i="7"/>
  <c r="T295" i="7"/>
  <c r="R296" i="7"/>
  <c r="R295" i="7" s="1"/>
  <c r="P296" i="7"/>
  <c r="P295" i="7"/>
  <c r="BI294" i="7"/>
  <c r="BH294" i="7"/>
  <c r="BG294" i="7"/>
  <c r="BF294" i="7"/>
  <c r="T294" i="7"/>
  <c r="R294" i="7"/>
  <c r="P294" i="7"/>
  <c r="BI293" i="7"/>
  <c r="BH293" i="7"/>
  <c r="BG293" i="7"/>
  <c r="BF293" i="7"/>
  <c r="T293" i="7"/>
  <c r="R293" i="7"/>
  <c r="P293" i="7"/>
  <c r="BI292" i="7"/>
  <c r="BH292" i="7"/>
  <c r="BG292" i="7"/>
  <c r="BF292" i="7"/>
  <c r="T292" i="7"/>
  <c r="R292" i="7"/>
  <c r="P292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5" i="7"/>
  <c r="BH285" i="7"/>
  <c r="BG285" i="7"/>
  <c r="BF285" i="7"/>
  <c r="T285" i="7"/>
  <c r="T284" i="7"/>
  <c r="R285" i="7"/>
  <c r="R284" i="7" s="1"/>
  <c r="P285" i="7"/>
  <c r="P284" i="7"/>
  <c r="BI283" i="7"/>
  <c r="BH283" i="7"/>
  <c r="BG283" i="7"/>
  <c r="BF283" i="7"/>
  <c r="T283" i="7"/>
  <c r="T282" i="7" s="1"/>
  <c r="R283" i="7"/>
  <c r="R282" i="7"/>
  <c r="P283" i="7"/>
  <c r="P282" i="7" s="1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9" i="7"/>
  <c r="BH279" i="7"/>
  <c r="BG279" i="7"/>
  <c r="BF279" i="7"/>
  <c r="T279" i="7"/>
  <c r="R279" i="7"/>
  <c r="P279" i="7"/>
  <c r="BI278" i="7"/>
  <c r="BH278" i="7"/>
  <c r="BG278" i="7"/>
  <c r="BF278" i="7"/>
  <c r="T278" i="7"/>
  <c r="R278" i="7"/>
  <c r="P278" i="7"/>
  <c r="BI277" i="7"/>
  <c r="BH277" i="7"/>
  <c r="BG277" i="7"/>
  <c r="BF277" i="7"/>
  <c r="T277" i="7"/>
  <c r="R277" i="7"/>
  <c r="P277" i="7"/>
  <c r="BI275" i="7"/>
  <c r="BH275" i="7"/>
  <c r="BG275" i="7"/>
  <c r="BF275" i="7"/>
  <c r="T275" i="7"/>
  <c r="R275" i="7"/>
  <c r="P275" i="7"/>
  <c r="BI274" i="7"/>
  <c r="BH274" i="7"/>
  <c r="BG274" i="7"/>
  <c r="BF274" i="7"/>
  <c r="T274" i="7"/>
  <c r="R274" i="7"/>
  <c r="P274" i="7"/>
  <c r="BI272" i="7"/>
  <c r="BH272" i="7"/>
  <c r="BG272" i="7"/>
  <c r="BF272" i="7"/>
  <c r="T272" i="7"/>
  <c r="R272" i="7"/>
  <c r="P272" i="7"/>
  <c r="BI271" i="7"/>
  <c r="BH271" i="7"/>
  <c r="BG271" i="7"/>
  <c r="BF271" i="7"/>
  <c r="T271" i="7"/>
  <c r="R271" i="7"/>
  <c r="P271" i="7"/>
  <c r="BI270" i="7"/>
  <c r="BH270" i="7"/>
  <c r="BG270" i="7"/>
  <c r="BF270" i="7"/>
  <c r="T270" i="7"/>
  <c r="R270" i="7"/>
  <c r="P270" i="7"/>
  <c r="BI269" i="7"/>
  <c r="BH269" i="7"/>
  <c r="BG269" i="7"/>
  <c r="BF269" i="7"/>
  <c r="T269" i="7"/>
  <c r="R269" i="7"/>
  <c r="P269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5" i="7"/>
  <c r="BH265" i="7"/>
  <c r="BG265" i="7"/>
  <c r="BF265" i="7"/>
  <c r="T265" i="7"/>
  <c r="R265" i="7"/>
  <c r="P265" i="7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1" i="7"/>
  <c r="BH261" i="7"/>
  <c r="BG261" i="7"/>
  <c r="BF261" i="7"/>
  <c r="T261" i="7"/>
  <c r="R261" i="7"/>
  <c r="P261" i="7"/>
  <c r="BI259" i="7"/>
  <c r="BH259" i="7"/>
  <c r="BG259" i="7"/>
  <c r="BF259" i="7"/>
  <c r="T259" i="7"/>
  <c r="R259" i="7"/>
  <c r="P259" i="7"/>
  <c r="BI258" i="7"/>
  <c r="BH258" i="7"/>
  <c r="BG258" i="7"/>
  <c r="BF258" i="7"/>
  <c r="T258" i="7"/>
  <c r="R258" i="7"/>
  <c r="P258" i="7"/>
  <c r="BI255" i="7"/>
  <c r="BH255" i="7"/>
  <c r="BG255" i="7"/>
  <c r="BF255" i="7"/>
  <c r="T255" i="7"/>
  <c r="R255" i="7"/>
  <c r="P255" i="7"/>
  <c r="BI254" i="7"/>
  <c r="BH254" i="7"/>
  <c r="BG254" i="7"/>
  <c r="BF254" i="7"/>
  <c r="T254" i="7"/>
  <c r="R254" i="7"/>
  <c r="P254" i="7"/>
  <c r="BI252" i="7"/>
  <c r="BH252" i="7"/>
  <c r="BG252" i="7"/>
  <c r="BF252" i="7"/>
  <c r="T252" i="7"/>
  <c r="R252" i="7"/>
  <c r="P252" i="7"/>
  <c r="BI251" i="7"/>
  <c r="BH251" i="7"/>
  <c r="BG251" i="7"/>
  <c r="BF251" i="7"/>
  <c r="T251" i="7"/>
  <c r="R251" i="7"/>
  <c r="P251" i="7"/>
  <c r="BI248" i="7"/>
  <c r="BH248" i="7"/>
  <c r="BG248" i="7"/>
  <c r="BF248" i="7"/>
  <c r="T248" i="7"/>
  <c r="R248" i="7"/>
  <c r="P248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T244" i="7"/>
  <c r="R245" i="7"/>
  <c r="R244" i="7" s="1"/>
  <c r="P245" i="7"/>
  <c r="P244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40" i="7"/>
  <c r="BH240" i="7"/>
  <c r="BG240" i="7"/>
  <c r="BF240" i="7"/>
  <c r="T240" i="7"/>
  <c r="R240" i="7"/>
  <c r="P240" i="7"/>
  <c r="BI239" i="7"/>
  <c r="BH239" i="7"/>
  <c r="BG239" i="7"/>
  <c r="BF239" i="7"/>
  <c r="T239" i="7"/>
  <c r="R239" i="7"/>
  <c r="P239" i="7"/>
  <c r="BI238" i="7"/>
  <c r="BH238" i="7"/>
  <c r="BG238" i="7"/>
  <c r="BF238" i="7"/>
  <c r="T238" i="7"/>
  <c r="R238" i="7"/>
  <c r="P238" i="7"/>
  <c r="BI237" i="7"/>
  <c r="BH237" i="7"/>
  <c r="BG237" i="7"/>
  <c r="BF237" i="7"/>
  <c r="T237" i="7"/>
  <c r="R237" i="7"/>
  <c r="P237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5" i="7"/>
  <c r="BH225" i="7"/>
  <c r="BG225" i="7"/>
  <c r="BF225" i="7"/>
  <c r="T225" i="7"/>
  <c r="T224" i="7" s="1"/>
  <c r="R225" i="7"/>
  <c r="R224" i="7"/>
  <c r="P225" i="7"/>
  <c r="P224" i="7" s="1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T219" i="7" s="1"/>
  <c r="R220" i="7"/>
  <c r="R219" i="7"/>
  <c r="P220" i="7"/>
  <c r="P219" i="7" s="1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T214" i="7" s="1"/>
  <c r="R215" i="7"/>
  <c r="R214" i="7"/>
  <c r="P215" i="7"/>
  <c r="P214" i="7" s="1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T209" i="7" s="1"/>
  <c r="R210" i="7"/>
  <c r="R209" i="7"/>
  <c r="P210" i="7"/>
  <c r="P209" i="7" s="1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T201" i="7"/>
  <c r="R202" i="7"/>
  <c r="R201" i="7" s="1"/>
  <c r="P202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T190" i="7" s="1"/>
  <c r="R191" i="7"/>
  <c r="R190" i="7"/>
  <c r="P191" i="7"/>
  <c r="P190" i="7" s="1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8" i="7"/>
  <c r="BH178" i="7"/>
  <c r="BG178" i="7"/>
  <c r="BF178" i="7"/>
  <c r="T178" i="7"/>
  <c r="T177" i="7" s="1"/>
  <c r="R178" i="7"/>
  <c r="R177" i="7"/>
  <c r="P178" i="7"/>
  <c r="P177" i="7" s="1"/>
  <c r="BI176" i="7"/>
  <c r="BH176" i="7"/>
  <c r="BG176" i="7"/>
  <c r="BF176" i="7"/>
  <c r="T176" i="7"/>
  <c r="T175" i="7"/>
  <c r="R176" i="7"/>
  <c r="R175" i="7" s="1"/>
  <c r="P176" i="7"/>
  <c r="P175" i="7"/>
  <c r="BI174" i="7"/>
  <c r="BH174" i="7"/>
  <c r="BG174" i="7"/>
  <c r="BF174" i="7"/>
  <c r="T174" i="7"/>
  <c r="T173" i="7" s="1"/>
  <c r="R174" i="7"/>
  <c r="R173" i="7"/>
  <c r="P174" i="7"/>
  <c r="P173" i="7" s="1"/>
  <c r="BI172" i="7"/>
  <c r="BH172" i="7"/>
  <c r="BG172" i="7"/>
  <c r="BF172" i="7"/>
  <c r="T172" i="7"/>
  <c r="T171" i="7"/>
  <c r="R172" i="7"/>
  <c r="R171" i="7" s="1"/>
  <c r="P172" i="7"/>
  <c r="P171" i="7"/>
  <c r="BI170" i="7"/>
  <c r="BH170" i="7"/>
  <c r="BG170" i="7"/>
  <c r="BF170" i="7"/>
  <c r="T170" i="7"/>
  <c r="T169" i="7" s="1"/>
  <c r="R170" i="7"/>
  <c r="R169" i="7" s="1"/>
  <c r="R168" i="7" s="1"/>
  <c r="P170" i="7"/>
  <c r="P169" i="7"/>
  <c r="P168" i="7" s="1"/>
  <c r="J164" i="7"/>
  <c r="F163" i="7"/>
  <c r="F161" i="7"/>
  <c r="E159" i="7"/>
  <c r="J92" i="7"/>
  <c r="F91" i="7"/>
  <c r="F89" i="7"/>
  <c r="E87" i="7"/>
  <c r="J21" i="7"/>
  <c r="E21" i="7"/>
  <c r="J163" i="7"/>
  <c r="J20" i="7"/>
  <c r="J18" i="7"/>
  <c r="E18" i="7"/>
  <c r="F164" i="7"/>
  <c r="J17" i="7"/>
  <c r="J12" i="7"/>
  <c r="J161" i="7"/>
  <c r="E7" i="7"/>
  <c r="E157" i="7" s="1"/>
  <c r="J37" i="6"/>
  <c r="J36" i="6"/>
  <c r="AY99" i="1"/>
  <c r="J35" i="6"/>
  <c r="AX99" i="1" s="1"/>
  <c r="BI588" i="6"/>
  <c r="BH588" i="6"/>
  <c r="BG588" i="6"/>
  <c r="BF588" i="6"/>
  <c r="T588" i="6"/>
  <c r="T587" i="6"/>
  <c r="R588" i="6"/>
  <c r="R587" i="6" s="1"/>
  <c r="P588" i="6"/>
  <c r="P587" i="6"/>
  <c r="BI585" i="6"/>
  <c r="BH585" i="6"/>
  <c r="BG585" i="6"/>
  <c r="BF585" i="6"/>
  <c r="T585" i="6"/>
  <c r="T584" i="6"/>
  <c r="T583" i="6"/>
  <c r="R585" i="6"/>
  <c r="R584" i="6" s="1"/>
  <c r="R583" i="6" s="1"/>
  <c r="P585" i="6"/>
  <c r="P584" i="6"/>
  <c r="P583" i="6" s="1"/>
  <c r="BI575" i="6"/>
  <c r="BH575" i="6"/>
  <c r="BG575" i="6"/>
  <c r="BF575" i="6"/>
  <c r="T575" i="6"/>
  <c r="R575" i="6"/>
  <c r="P575" i="6"/>
  <c r="BI556" i="6"/>
  <c r="BH556" i="6"/>
  <c r="BG556" i="6"/>
  <c r="BF556" i="6"/>
  <c r="T556" i="6"/>
  <c r="R556" i="6"/>
  <c r="P556" i="6"/>
  <c r="BI538" i="6"/>
  <c r="BH538" i="6"/>
  <c r="BG538" i="6"/>
  <c r="BF538" i="6"/>
  <c r="T538" i="6"/>
  <c r="R538" i="6"/>
  <c r="P538" i="6"/>
  <c r="BI537" i="6"/>
  <c r="BH537" i="6"/>
  <c r="BG537" i="6"/>
  <c r="BF537" i="6"/>
  <c r="T537" i="6"/>
  <c r="R537" i="6"/>
  <c r="P537" i="6"/>
  <c r="BI536" i="6"/>
  <c r="BH536" i="6"/>
  <c r="BG536" i="6"/>
  <c r="BF536" i="6"/>
  <c r="T536" i="6"/>
  <c r="R536" i="6"/>
  <c r="P536" i="6"/>
  <c r="BI534" i="6"/>
  <c r="BH534" i="6"/>
  <c r="BG534" i="6"/>
  <c r="BF534" i="6"/>
  <c r="T534" i="6"/>
  <c r="R534" i="6"/>
  <c r="P534" i="6"/>
  <c r="BI533" i="6"/>
  <c r="BH533" i="6"/>
  <c r="BG533" i="6"/>
  <c r="BF533" i="6"/>
  <c r="T533" i="6"/>
  <c r="R533" i="6"/>
  <c r="P533" i="6"/>
  <c r="BI531" i="6"/>
  <c r="BH531" i="6"/>
  <c r="BG531" i="6"/>
  <c r="BF531" i="6"/>
  <c r="T531" i="6"/>
  <c r="R531" i="6"/>
  <c r="P531" i="6"/>
  <c r="BI530" i="6"/>
  <c r="BH530" i="6"/>
  <c r="BG530" i="6"/>
  <c r="BF530" i="6"/>
  <c r="T530" i="6"/>
  <c r="R530" i="6"/>
  <c r="P530" i="6"/>
  <c r="BI528" i="6"/>
  <c r="BH528" i="6"/>
  <c r="BG528" i="6"/>
  <c r="BF528" i="6"/>
  <c r="T528" i="6"/>
  <c r="R528" i="6"/>
  <c r="P528" i="6"/>
  <c r="BI527" i="6"/>
  <c r="BH527" i="6"/>
  <c r="BG527" i="6"/>
  <c r="BF527" i="6"/>
  <c r="T527" i="6"/>
  <c r="R527" i="6"/>
  <c r="P527" i="6"/>
  <c r="BI523" i="6"/>
  <c r="BH523" i="6"/>
  <c r="BG523" i="6"/>
  <c r="BF523" i="6"/>
  <c r="T523" i="6"/>
  <c r="R523" i="6"/>
  <c r="P523" i="6"/>
  <c r="BI521" i="6"/>
  <c r="BH521" i="6"/>
  <c r="BG521" i="6"/>
  <c r="BF521" i="6"/>
  <c r="T521" i="6"/>
  <c r="R521" i="6"/>
  <c r="P521" i="6"/>
  <c r="BI520" i="6"/>
  <c r="BH520" i="6"/>
  <c r="BG520" i="6"/>
  <c r="BF520" i="6"/>
  <c r="T520" i="6"/>
  <c r="R520" i="6"/>
  <c r="P520" i="6"/>
  <c r="BI519" i="6"/>
  <c r="BH519" i="6"/>
  <c r="BG519" i="6"/>
  <c r="BF519" i="6"/>
  <c r="T519" i="6"/>
  <c r="R519" i="6"/>
  <c r="P519" i="6"/>
  <c r="BI518" i="6"/>
  <c r="BH518" i="6"/>
  <c r="BG518" i="6"/>
  <c r="BF518" i="6"/>
  <c r="T518" i="6"/>
  <c r="R518" i="6"/>
  <c r="P518" i="6"/>
  <c r="BI516" i="6"/>
  <c r="BH516" i="6"/>
  <c r="BG516" i="6"/>
  <c r="BF516" i="6"/>
  <c r="T516" i="6"/>
  <c r="R516" i="6"/>
  <c r="P516" i="6"/>
  <c r="BI514" i="6"/>
  <c r="BH514" i="6"/>
  <c r="BG514" i="6"/>
  <c r="BF514" i="6"/>
  <c r="T514" i="6"/>
  <c r="R514" i="6"/>
  <c r="P514" i="6"/>
  <c r="BI513" i="6"/>
  <c r="BH513" i="6"/>
  <c r="BG513" i="6"/>
  <c r="BF513" i="6"/>
  <c r="T513" i="6"/>
  <c r="R513" i="6"/>
  <c r="P513" i="6"/>
  <c r="BI512" i="6"/>
  <c r="BH512" i="6"/>
  <c r="BG512" i="6"/>
  <c r="BF512" i="6"/>
  <c r="T512" i="6"/>
  <c r="R512" i="6"/>
  <c r="P512" i="6"/>
  <c r="BI510" i="6"/>
  <c r="BH510" i="6"/>
  <c r="BG510" i="6"/>
  <c r="BF510" i="6"/>
  <c r="T510" i="6"/>
  <c r="R510" i="6"/>
  <c r="P510" i="6"/>
  <c r="BI502" i="6"/>
  <c r="BH502" i="6"/>
  <c r="BG502" i="6"/>
  <c r="BF502" i="6"/>
  <c r="T502" i="6"/>
  <c r="R502" i="6"/>
  <c r="P502" i="6"/>
  <c r="BI501" i="6"/>
  <c r="BH501" i="6"/>
  <c r="BG501" i="6"/>
  <c r="BF501" i="6"/>
  <c r="T501" i="6"/>
  <c r="R501" i="6"/>
  <c r="P501" i="6"/>
  <c r="BI499" i="6"/>
  <c r="BH499" i="6"/>
  <c r="BG499" i="6"/>
  <c r="BF499" i="6"/>
  <c r="T499" i="6"/>
  <c r="R499" i="6"/>
  <c r="P499" i="6"/>
  <c r="BI497" i="6"/>
  <c r="BH497" i="6"/>
  <c r="BG497" i="6"/>
  <c r="BF497" i="6"/>
  <c r="T497" i="6"/>
  <c r="R497" i="6"/>
  <c r="P497" i="6"/>
  <c r="BI489" i="6"/>
  <c r="BH489" i="6"/>
  <c r="BG489" i="6"/>
  <c r="BF489" i="6"/>
  <c r="T489" i="6"/>
  <c r="R489" i="6"/>
  <c r="P489" i="6"/>
  <c r="BI481" i="6"/>
  <c r="BH481" i="6"/>
  <c r="BG481" i="6"/>
  <c r="BF481" i="6"/>
  <c r="T481" i="6"/>
  <c r="R481" i="6"/>
  <c r="P481" i="6"/>
  <c r="BI479" i="6"/>
  <c r="BH479" i="6"/>
  <c r="BG479" i="6"/>
  <c r="BF479" i="6"/>
  <c r="T479" i="6"/>
  <c r="R479" i="6"/>
  <c r="P479" i="6"/>
  <c r="BI471" i="6"/>
  <c r="BH471" i="6"/>
  <c r="BG471" i="6"/>
  <c r="BF471" i="6"/>
  <c r="T471" i="6"/>
  <c r="R471" i="6"/>
  <c r="P471" i="6"/>
  <c r="BI469" i="6"/>
  <c r="BH469" i="6"/>
  <c r="BG469" i="6"/>
  <c r="BF469" i="6"/>
  <c r="T469" i="6"/>
  <c r="R469" i="6"/>
  <c r="P469" i="6"/>
  <c r="BI460" i="6"/>
  <c r="BH460" i="6"/>
  <c r="BG460" i="6"/>
  <c r="BF460" i="6"/>
  <c r="T460" i="6"/>
  <c r="R460" i="6"/>
  <c r="P460" i="6"/>
  <c r="BI459" i="6"/>
  <c r="BH459" i="6"/>
  <c r="BG459" i="6"/>
  <c r="BF459" i="6"/>
  <c r="T459" i="6"/>
  <c r="R459" i="6"/>
  <c r="P459" i="6"/>
  <c r="BI457" i="6"/>
  <c r="BH457" i="6"/>
  <c r="BG457" i="6"/>
  <c r="BF457" i="6"/>
  <c r="T457" i="6"/>
  <c r="R457" i="6"/>
  <c r="P457" i="6"/>
  <c r="BI454" i="6"/>
  <c r="BH454" i="6"/>
  <c r="BG454" i="6"/>
  <c r="BF454" i="6"/>
  <c r="T454" i="6"/>
  <c r="R454" i="6"/>
  <c r="P454" i="6"/>
  <c r="BI453" i="6"/>
  <c r="BH453" i="6"/>
  <c r="BG453" i="6"/>
  <c r="BF453" i="6"/>
  <c r="T453" i="6"/>
  <c r="R453" i="6"/>
  <c r="P453" i="6"/>
  <c r="BI451" i="6"/>
  <c r="BH451" i="6"/>
  <c r="BG451" i="6"/>
  <c r="BF451" i="6"/>
  <c r="T451" i="6"/>
  <c r="R451" i="6"/>
  <c r="P451" i="6"/>
  <c r="BI441" i="6"/>
  <c r="BH441" i="6"/>
  <c r="BG441" i="6"/>
  <c r="BF441" i="6"/>
  <c r="T441" i="6"/>
  <c r="R441" i="6"/>
  <c r="P441" i="6"/>
  <c r="BI438" i="6"/>
  <c r="BH438" i="6"/>
  <c r="BG438" i="6"/>
  <c r="BF438" i="6"/>
  <c r="T438" i="6"/>
  <c r="R438" i="6"/>
  <c r="P438" i="6"/>
  <c r="BI430" i="6"/>
  <c r="BH430" i="6"/>
  <c r="BG430" i="6"/>
  <c r="BF430" i="6"/>
  <c r="T430" i="6"/>
  <c r="R430" i="6"/>
  <c r="P430" i="6"/>
  <c r="BI429" i="6"/>
  <c r="BH429" i="6"/>
  <c r="BG429" i="6"/>
  <c r="BF429" i="6"/>
  <c r="T429" i="6"/>
  <c r="R429" i="6"/>
  <c r="P429" i="6"/>
  <c r="BI428" i="6"/>
  <c r="BH428" i="6"/>
  <c r="BG428" i="6"/>
  <c r="BF428" i="6"/>
  <c r="T428" i="6"/>
  <c r="R428" i="6"/>
  <c r="P428" i="6"/>
  <c r="BI426" i="6"/>
  <c r="BH426" i="6"/>
  <c r="BG426" i="6"/>
  <c r="BF426" i="6"/>
  <c r="T426" i="6"/>
  <c r="R426" i="6"/>
  <c r="P426" i="6"/>
  <c r="BI425" i="6"/>
  <c r="BH425" i="6"/>
  <c r="BG425" i="6"/>
  <c r="BF425" i="6"/>
  <c r="T425" i="6"/>
  <c r="R425" i="6"/>
  <c r="P425" i="6"/>
  <c r="BI424" i="6"/>
  <c r="BH424" i="6"/>
  <c r="BG424" i="6"/>
  <c r="BF424" i="6"/>
  <c r="T424" i="6"/>
  <c r="R424" i="6"/>
  <c r="P424" i="6"/>
  <c r="BI423" i="6"/>
  <c r="BH423" i="6"/>
  <c r="BG423" i="6"/>
  <c r="BF423" i="6"/>
  <c r="T423" i="6"/>
  <c r="R423" i="6"/>
  <c r="P423" i="6"/>
  <c r="BI422" i="6"/>
  <c r="BH422" i="6"/>
  <c r="BG422" i="6"/>
  <c r="BF422" i="6"/>
  <c r="T422" i="6"/>
  <c r="R422" i="6"/>
  <c r="P422" i="6"/>
  <c r="BI421" i="6"/>
  <c r="BH421" i="6"/>
  <c r="BG421" i="6"/>
  <c r="BF421" i="6"/>
  <c r="T421" i="6"/>
  <c r="R421" i="6"/>
  <c r="P421" i="6"/>
  <c r="BI420" i="6"/>
  <c r="BH420" i="6"/>
  <c r="BG420" i="6"/>
  <c r="BF420" i="6"/>
  <c r="T420" i="6"/>
  <c r="R420" i="6"/>
  <c r="P420" i="6"/>
  <c r="BI418" i="6"/>
  <c r="BH418" i="6"/>
  <c r="BG418" i="6"/>
  <c r="BF418" i="6"/>
  <c r="T418" i="6"/>
  <c r="R418" i="6"/>
  <c r="P418" i="6"/>
  <c r="BI417" i="6"/>
  <c r="BH417" i="6"/>
  <c r="BG417" i="6"/>
  <c r="BF417" i="6"/>
  <c r="T417" i="6"/>
  <c r="R417" i="6"/>
  <c r="P417" i="6"/>
  <c r="BI416" i="6"/>
  <c r="BH416" i="6"/>
  <c r="BG416" i="6"/>
  <c r="BF416" i="6"/>
  <c r="T416" i="6"/>
  <c r="R416" i="6"/>
  <c r="P416" i="6"/>
  <c r="BI415" i="6"/>
  <c r="BH415" i="6"/>
  <c r="BG415" i="6"/>
  <c r="BF415" i="6"/>
  <c r="T415" i="6"/>
  <c r="R415" i="6"/>
  <c r="P415" i="6"/>
  <c r="BI414" i="6"/>
  <c r="BH414" i="6"/>
  <c r="BG414" i="6"/>
  <c r="BF414" i="6"/>
  <c r="T414" i="6"/>
  <c r="R414" i="6"/>
  <c r="P414" i="6"/>
  <c r="BI413" i="6"/>
  <c r="BH413" i="6"/>
  <c r="BG413" i="6"/>
  <c r="BF413" i="6"/>
  <c r="T413" i="6"/>
  <c r="R413" i="6"/>
  <c r="P413" i="6"/>
  <c r="BI412" i="6"/>
  <c r="BH412" i="6"/>
  <c r="BG412" i="6"/>
  <c r="BF412" i="6"/>
  <c r="T412" i="6"/>
  <c r="R412" i="6"/>
  <c r="P412" i="6"/>
  <c r="BI410" i="6"/>
  <c r="BH410" i="6"/>
  <c r="BG410" i="6"/>
  <c r="BF410" i="6"/>
  <c r="T410" i="6"/>
  <c r="R410" i="6"/>
  <c r="P410" i="6"/>
  <c r="BI405" i="6"/>
  <c r="BH405" i="6"/>
  <c r="BG405" i="6"/>
  <c r="BF405" i="6"/>
  <c r="T405" i="6"/>
  <c r="R405" i="6"/>
  <c r="P405" i="6"/>
  <c r="BI403" i="6"/>
  <c r="BH403" i="6"/>
  <c r="BG403" i="6"/>
  <c r="BF403" i="6"/>
  <c r="T403" i="6"/>
  <c r="R403" i="6"/>
  <c r="P403" i="6"/>
  <c r="BI394" i="6"/>
  <c r="BH394" i="6"/>
  <c r="BG394" i="6"/>
  <c r="BF394" i="6"/>
  <c r="T394" i="6"/>
  <c r="R394" i="6"/>
  <c r="P394" i="6"/>
  <c r="BI393" i="6"/>
  <c r="BH393" i="6"/>
  <c r="BG393" i="6"/>
  <c r="BF393" i="6"/>
  <c r="T393" i="6"/>
  <c r="R393" i="6"/>
  <c r="P393" i="6"/>
  <c r="BI389" i="6"/>
  <c r="BH389" i="6"/>
  <c r="BG389" i="6"/>
  <c r="BF389" i="6"/>
  <c r="T389" i="6"/>
  <c r="R389" i="6"/>
  <c r="P389" i="6"/>
  <c r="BI381" i="6"/>
  <c r="BH381" i="6"/>
  <c r="BG381" i="6"/>
  <c r="BF381" i="6"/>
  <c r="T381" i="6"/>
  <c r="R381" i="6"/>
  <c r="P381" i="6"/>
  <c r="BI379" i="6"/>
  <c r="BH379" i="6"/>
  <c r="BG379" i="6"/>
  <c r="BF379" i="6"/>
  <c r="T379" i="6"/>
  <c r="R379" i="6"/>
  <c r="P379" i="6"/>
  <c r="BI378" i="6"/>
  <c r="BH378" i="6"/>
  <c r="BG378" i="6"/>
  <c r="BF378" i="6"/>
  <c r="T378" i="6"/>
  <c r="R378" i="6"/>
  <c r="P378" i="6"/>
  <c r="BI371" i="6"/>
  <c r="BH371" i="6"/>
  <c r="BG371" i="6"/>
  <c r="BF371" i="6"/>
  <c r="T371" i="6"/>
  <c r="R371" i="6"/>
  <c r="P371" i="6"/>
  <c r="BI370" i="6"/>
  <c r="BH370" i="6"/>
  <c r="BG370" i="6"/>
  <c r="BF370" i="6"/>
  <c r="T370" i="6"/>
  <c r="R370" i="6"/>
  <c r="P370" i="6"/>
  <c r="BI369" i="6"/>
  <c r="BH369" i="6"/>
  <c r="BG369" i="6"/>
  <c r="BF369" i="6"/>
  <c r="T369" i="6"/>
  <c r="R369" i="6"/>
  <c r="P369" i="6"/>
  <c r="BI368" i="6"/>
  <c r="BH368" i="6"/>
  <c r="BG368" i="6"/>
  <c r="BF368" i="6"/>
  <c r="T368" i="6"/>
  <c r="R368" i="6"/>
  <c r="P368" i="6"/>
  <c r="BI367" i="6"/>
  <c r="BH367" i="6"/>
  <c r="BG367" i="6"/>
  <c r="BF367" i="6"/>
  <c r="T367" i="6"/>
  <c r="R367" i="6"/>
  <c r="P367" i="6"/>
  <c r="BI365" i="6"/>
  <c r="BH365" i="6"/>
  <c r="BG365" i="6"/>
  <c r="BF365" i="6"/>
  <c r="T365" i="6"/>
  <c r="R365" i="6"/>
  <c r="P365" i="6"/>
  <c r="BI364" i="6"/>
  <c r="BH364" i="6"/>
  <c r="BG364" i="6"/>
  <c r="BF364" i="6"/>
  <c r="T364" i="6"/>
  <c r="R364" i="6"/>
  <c r="P364" i="6"/>
  <c r="BI363" i="6"/>
  <c r="BH363" i="6"/>
  <c r="BG363" i="6"/>
  <c r="BF363" i="6"/>
  <c r="T363" i="6"/>
  <c r="R363" i="6"/>
  <c r="P363" i="6"/>
  <c r="BI362" i="6"/>
  <c r="BH362" i="6"/>
  <c r="BG362" i="6"/>
  <c r="BF362" i="6"/>
  <c r="T362" i="6"/>
  <c r="R362" i="6"/>
  <c r="P362" i="6"/>
  <c r="BI359" i="6"/>
  <c r="BH359" i="6"/>
  <c r="BG359" i="6"/>
  <c r="BF359" i="6"/>
  <c r="T359" i="6"/>
  <c r="T358" i="6"/>
  <c r="R359" i="6"/>
  <c r="R358" i="6"/>
  <c r="P359" i="6"/>
  <c r="P358" i="6"/>
  <c r="BI357" i="6"/>
  <c r="BH357" i="6"/>
  <c r="BG357" i="6"/>
  <c r="BF357" i="6"/>
  <c r="T357" i="6"/>
  <c r="R357" i="6"/>
  <c r="P357" i="6"/>
  <c r="BI355" i="6"/>
  <c r="BH355" i="6"/>
  <c r="BG355" i="6"/>
  <c r="BF355" i="6"/>
  <c r="T355" i="6"/>
  <c r="R355" i="6"/>
  <c r="P355" i="6"/>
  <c r="BI354" i="6"/>
  <c r="BH354" i="6"/>
  <c r="BG354" i="6"/>
  <c r="BF354" i="6"/>
  <c r="T354" i="6"/>
  <c r="R354" i="6"/>
  <c r="P354" i="6"/>
  <c r="BI353" i="6"/>
  <c r="BH353" i="6"/>
  <c r="BG353" i="6"/>
  <c r="BF353" i="6"/>
  <c r="T353" i="6"/>
  <c r="R353" i="6"/>
  <c r="P353" i="6"/>
  <c r="BI352" i="6"/>
  <c r="BH352" i="6"/>
  <c r="BG352" i="6"/>
  <c r="BF352" i="6"/>
  <c r="T352" i="6"/>
  <c r="R352" i="6"/>
  <c r="P352" i="6"/>
  <c r="BI351" i="6"/>
  <c r="BH351" i="6"/>
  <c r="BG351" i="6"/>
  <c r="BF351" i="6"/>
  <c r="T351" i="6"/>
  <c r="R351" i="6"/>
  <c r="P351" i="6"/>
  <c r="BI349" i="6"/>
  <c r="BH349" i="6"/>
  <c r="BG349" i="6"/>
  <c r="BF349" i="6"/>
  <c r="T349" i="6"/>
  <c r="R349" i="6"/>
  <c r="P349" i="6"/>
  <c r="BI348" i="6"/>
  <c r="BH348" i="6"/>
  <c r="BG348" i="6"/>
  <c r="BF348" i="6"/>
  <c r="T348" i="6"/>
  <c r="R348" i="6"/>
  <c r="P348" i="6"/>
  <c r="BI346" i="6"/>
  <c r="BH346" i="6"/>
  <c r="BG346" i="6"/>
  <c r="BF346" i="6"/>
  <c r="T346" i="6"/>
  <c r="R346" i="6"/>
  <c r="P346" i="6"/>
  <c r="BI345" i="6"/>
  <c r="BH345" i="6"/>
  <c r="BG345" i="6"/>
  <c r="BF345" i="6"/>
  <c r="T345" i="6"/>
  <c r="R345" i="6"/>
  <c r="P345" i="6"/>
  <c r="BI344" i="6"/>
  <c r="BH344" i="6"/>
  <c r="BG344" i="6"/>
  <c r="BF344" i="6"/>
  <c r="T344" i="6"/>
  <c r="R344" i="6"/>
  <c r="P344" i="6"/>
  <c r="BI343" i="6"/>
  <c r="BH343" i="6"/>
  <c r="BG343" i="6"/>
  <c r="BF343" i="6"/>
  <c r="T343" i="6"/>
  <c r="R343" i="6"/>
  <c r="P343" i="6"/>
  <c r="BI342" i="6"/>
  <c r="BH342" i="6"/>
  <c r="BG342" i="6"/>
  <c r="BF342" i="6"/>
  <c r="T342" i="6"/>
  <c r="R342" i="6"/>
  <c r="P342" i="6"/>
  <c r="BI341" i="6"/>
  <c r="BH341" i="6"/>
  <c r="BG341" i="6"/>
  <c r="BF341" i="6"/>
  <c r="T341" i="6"/>
  <c r="R341" i="6"/>
  <c r="P341" i="6"/>
  <c r="BI340" i="6"/>
  <c r="BH340" i="6"/>
  <c r="BG340" i="6"/>
  <c r="BF340" i="6"/>
  <c r="T340" i="6"/>
  <c r="R340" i="6"/>
  <c r="P340" i="6"/>
  <c r="BI339" i="6"/>
  <c r="BH339" i="6"/>
  <c r="BG339" i="6"/>
  <c r="BF339" i="6"/>
  <c r="T339" i="6"/>
  <c r="R339" i="6"/>
  <c r="P339" i="6"/>
  <c r="BI338" i="6"/>
  <c r="BH338" i="6"/>
  <c r="BG338" i="6"/>
  <c r="BF338" i="6"/>
  <c r="T338" i="6"/>
  <c r="R338" i="6"/>
  <c r="P338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4" i="6"/>
  <c r="BH334" i="6"/>
  <c r="BG334" i="6"/>
  <c r="BF334" i="6"/>
  <c r="T334" i="6"/>
  <c r="R334" i="6"/>
  <c r="P334" i="6"/>
  <c r="BI333" i="6"/>
  <c r="BH333" i="6"/>
  <c r="BG333" i="6"/>
  <c r="BF333" i="6"/>
  <c r="T333" i="6"/>
  <c r="R333" i="6"/>
  <c r="P333" i="6"/>
  <c r="BI332" i="6"/>
  <c r="BH332" i="6"/>
  <c r="BG332" i="6"/>
  <c r="BF332" i="6"/>
  <c r="T332" i="6"/>
  <c r="R332" i="6"/>
  <c r="P332" i="6"/>
  <c r="BI331" i="6"/>
  <c r="BH331" i="6"/>
  <c r="BG331" i="6"/>
  <c r="BF331" i="6"/>
  <c r="T331" i="6"/>
  <c r="R331" i="6"/>
  <c r="P331" i="6"/>
  <c r="BI330" i="6"/>
  <c r="BH330" i="6"/>
  <c r="BG330" i="6"/>
  <c r="BF330" i="6"/>
  <c r="T330" i="6"/>
  <c r="R330" i="6"/>
  <c r="P330" i="6"/>
  <c r="BI329" i="6"/>
  <c r="BH329" i="6"/>
  <c r="BG329" i="6"/>
  <c r="BF329" i="6"/>
  <c r="T329" i="6"/>
  <c r="R329" i="6"/>
  <c r="P329" i="6"/>
  <c r="BI328" i="6"/>
  <c r="BH328" i="6"/>
  <c r="BG328" i="6"/>
  <c r="BF328" i="6"/>
  <c r="T328" i="6"/>
  <c r="R328" i="6"/>
  <c r="P328" i="6"/>
  <c r="BI326" i="6"/>
  <c r="BH326" i="6"/>
  <c r="BG326" i="6"/>
  <c r="BF326" i="6"/>
  <c r="T326" i="6"/>
  <c r="R326" i="6"/>
  <c r="P326" i="6"/>
  <c r="BI324" i="6"/>
  <c r="BH324" i="6"/>
  <c r="BG324" i="6"/>
  <c r="BF324" i="6"/>
  <c r="T324" i="6"/>
  <c r="R324" i="6"/>
  <c r="P324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6" i="6"/>
  <c r="BH316" i="6"/>
  <c r="BG316" i="6"/>
  <c r="BF316" i="6"/>
  <c r="T316" i="6"/>
  <c r="R316" i="6"/>
  <c r="P316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8" i="6"/>
  <c r="BH308" i="6"/>
  <c r="BG308" i="6"/>
  <c r="BF308" i="6"/>
  <c r="T308" i="6"/>
  <c r="R308" i="6"/>
  <c r="P308" i="6"/>
  <c r="BI306" i="6"/>
  <c r="BH306" i="6"/>
  <c r="BG306" i="6"/>
  <c r="BF306" i="6"/>
  <c r="T306" i="6"/>
  <c r="R306" i="6"/>
  <c r="P306" i="6"/>
  <c r="BI303" i="6"/>
  <c r="BH303" i="6"/>
  <c r="BG303" i="6"/>
  <c r="BF303" i="6"/>
  <c r="T303" i="6"/>
  <c r="R303" i="6"/>
  <c r="P303" i="6"/>
  <c r="BI301" i="6"/>
  <c r="BH301" i="6"/>
  <c r="BG301" i="6"/>
  <c r="BF301" i="6"/>
  <c r="T301" i="6"/>
  <c r="R301" i="6"/>
  <c r="P301" i="6"/>
  <c r="BI294" i="6"/>
  <c r="BH294" i="6"/>
  <c r="BG294" i="6"/>
  <c r="BF294" i="6"/>
  <c r="T294" i="6"/>
  <c r="R294" i="6"/>
  <c r="P294" i="6"/>
  <c r="BI291" i="6"/>
  <c r="BH291" i="6"/>
  <c r="BG291" i="6"/>
  <c r="BF291" i="6"/>
  <c r="T291" i="6"/>
  <c r="T290" i="6" s="1"/>
  <c r="R291" i="6"/>
  <c r="R290" i="6"/>
  <c r="P291" i="6"/>
  <c r="P290" i="6" s="1"/>
  <c r="BI286" i="6"/>
  <c r="BH286" i="6"/>
  <c r="BG286" i="6"/>
  <c r="BF286" i="6"/>
  <c r="T286" i="6"/>
  <c r="R286" i="6"/>
  <c r="P286" i="6"/>
  <c r="BI282" i="6"/>
  <c r="BH282" i="6"/>
  <c r="BG282" i="6"/>
  <c r="BF282" i="6"/>
  <c r="T282" i="6"/>
  <c r="R282" i="6"/>
  <c r="P282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5" i="6"/>
  <c r="BH255" i="6"/>
  <c r="BG255" i="6"/>
  <c r="BF255" i="6"/>
  <c r="T255" i="6"/>
  <c r="R255" i="6"/>
  <c r="P255" i="6"/>
  <c r="BI247" i="6"/>
  <c r="BH247" i="6"/>
  <c r="BG247" i="6"/>
  <c r="BF247" i="6"/>
  <c r="T247" i="6"/>
  <c r="R247" i="6"/>
  <c r="P247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195" i="6"/>
  <c r="BH195" i="6"/>
  <c r="BG195" i="6"/>
  <c r="BF195" i="6"/>
  <c r="T195" i="6"/>
  <c r="R195" i="6"/>
  <c r="P195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J140" i="6"/>
  <c r="F139" i="6"/>
  <c r="F137" i="6"/>
  <c r="E135" i="6"/>
  <c r="J92" i="6"/>
  <c r="F91" i="6"/>
  <c r="F89" i="6"/>
  <c r="E87" i="6"/>
  <c r="J21" i="6"/>
  <c r="E21" i="6"/>
  <c r="J139" i="6" s="1"/>
  <c r="J20" i="6"/>
  <c r="J18" i="6"/>
  <c r="E18" i="6"/>
  <c r="F140" i="6" s="1"/>
  <c r="J17" i="6"/>
  <c r="J12" i="6"/>
  <c r="J137" i="6" s="1"/>
  <c r="E7" i="6"/>
  <c r="E133" i="6"/>
  <c r="J37" i="5"/>
  <c r="J36" i="5"/>
  <c r="AY98" i="1"/>
  <c r="J35" i="5"/>
  <c r="AX98" i="1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T163" i="5" s="1"/>
  <c r="R164" i="5"/>
  <c r="R163" i="5"/>
  <c r="P164" i="5"/>
  <c r="P163" i="5" s="1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T154" i="5"/>
  <c r="R155" i="5"/>
  <c r="R154" i="5" s="1"/>
  <c r="P155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T132" i="5"/>
  <c r="R133" i="5"/>
  <c r="R132" i="5" s="1"/>
  <c r="P133" i="5"/>
  <c r="P132" i="5"/>
  <c r="J127" i="5"/>
  <c r="F126" i="5"/>
  <c r="F124" i="5"/>
  <c r="E122" i="5"/>
  <c r="J92" i="5"/>
  <c r="F91" i="5"/>
  <c r="F89" i="5"/>
  <c r="E87" i="5"/>
  <c r="J21" i="5"/>
  <c r="E21" i="5"/>
  <c r="J91" i="5"/>
  <c r="J20" i="5"/>
  <c r="J18" i="5"/>
  <c r="E18" i="5"/>
  <c r="F127" i="5"/>
  <c r="J17" i="5"/>
  <c r="J12" i="5"/>
  <c r="J124" i="5"/>
  <c r="E7" i="5"/>
  <c r="E120" i="5"/>
  <c r="J37" i="4"/>
  <c r="J36" i="4"/>
  <c r="AY97" i="1"/>
  <c r="J35" i="4"/>
  <c r="AX97" i="1" s="1"/>
  <c r="BI325" i="4"/>
  <c r="BH325" i="4"/>
  <c r="BG325" i="4"/>
  <c r="BF325" i="4"/>
  <c r="T325" i="4"/>
  <c r="T324" i="4"/>
  <c r="R325" i="4"/>
  <c r="R324" i="4" s="1"/>
  <c r="P325" i="4"/>
  <c r="P324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1" i="4"/>
  <c r="BH311" i="4"/>
  <c r="BG311" i="4"/>
  <c r="BF311" i="4"/>
  <c r="T311" i="4"/>
  <c r="R311" i="4"/>
  <c r="P311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45" i="4"/>
  <c r="BH245" i="4"/>
  <c r="BG245" i="4"/>
  <c r="BF245" i="4"/>
  <c r="T245" i="4"/>
  <c r="R245" i="4"/>
  <c r="P245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T160" i="4" s="1"/>
  <c r="R161" i="4"/>
  <c r="R160" i="4"/>
  <c r="P161" i="4"/>
  <c r="P160" i="4" s="1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T130" i="4"/>
  <c r="R131" i="4"/>
  <c r="R130" i="4" s="1"/>
  <c r="P131" i="4"/>
  <c r="P130" i="4"/>
  <c r="J125" i="4"/>
  <c r="F124" i="4"/>
  <c r="F122" i="4"/>
  <c r="E120" i="4"/>
  <c r="J92" i="4"/>
  <c r="F91" i="4"/>
  <c r="F89" i="4"/>
  <c r="E87" i="4"/>
  <c r="J21" i="4"/>
  <c r="E21" i="4"/>
  <c r="J91" i="4" s="1"/>
  <c r="J20" i="4"/>
  <c r="J18" i="4"/>
  <c r="E18" i="4"/>
  <c r="F125" i="4" s="1"/>
  <c r="J17" i="4"/>
  <c r="J12" i="4"/>
  <c r="J89" i="4" s="1"/>
  <c r="E7" i="4"/>
  <c r="E85" i="4"/>
  <c r="J37" i="3"/>
  <c r="J36" i="3"/>
  <c r="AY96" i="1" s="1"/>
  <c r="J35" i="3"/>
  <c r="AX96" i="1"/>
  <c r="BI295" i="3"/>
  <c r="BH295" i="3"/>
  <c r="BG295" i="3"/>
  <c r="BF295" i="3"/>
  <c r="T295" i="3"/>
  <c r="T294" i="3" s="1"/>
  <c r="R295" i="3"/>
  <c r="R294" i="3"/>
  <c r="P295" i="3"/>
  <c r="P294" i="3" s="1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T147" i="3"/>
  <c r="R148" i="3"/>
  <c r="R147" i="3"/>
  <c r="P148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J129" i="3"/>
  <c r="F128" i="3"/>
  <c r="F126" i="3"/>
  <c r="E124" i="3"/>
  <c r="J92" i="3"/>
  <c r="F91" i="3"/>
  <c r="F89" i="3"/>
  <c r="E87" i="3"/>
  <c r="J21" i="3"/>
  <c r="E21" i="3"/>
  <c r="J91" i="3"/>
  <c r="J20" i="3"/>
  <c r="J18" i="3"/>
  <c r="E18" i="3"/>
  <c r="F129" i="3"/>
  <c r="J17" i="3"/>
  <c r="J12" i="3"/>
  <c r="J126" i="3"/>
  <c r="E7" i="3"/>
  <c r="E122" i="3" s="1"/>
  <c r="J37" i="2"/>
  <c r="J36" i="2"/>
  <c r="AY95" i="1"/>
  <c r="J35" i="2"/>
  <c r="AX95" i="1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T302" i="2"/>
  <c r="R303" i="2"/>
  <c r="R302" i="2" s="1"/>
  <c r="P303" i="2"/>
  <c r="P302" i="2"/>
  <c r="BI300" i="2"/>
  <c r="BH300" i="2"/>
  <c r="BG300" i="2"/>
  <c r="BF300" i="2"/>
  <c r="T300" i="2"/>
  <c r="T299" i="2"/>
  <c r="R300" i="2"/>
  <c r="R299" i="2"/>
  <c r="P300" i="2"/>
  <c r="P299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T283" i="2"/>
  <c r="R284" i="2"/>
  <c r="R283" i="2" s="1"/>
  <c r="P284" i="2"/>
  <c r="P283" i="2"/>
  <c r="BI281" i="2"/>
  <c r="BH281" i="2"/>
  <c r="BG281" i="2"/>
  <c r="BF281" i="2"/>
  <c r="T281" i="2"/>
  <c r="T280" i="2" s="1"/>
  <c r="R281" i="2"/>
  <c r="R280" i="2"/>
  <c r="P281" i="2"/>
  <c r="P280" i="2" s="1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188" i="2"/>
  <c r="BH188" i="2"/>
  <c r="BG188" i="2"/>
  <c r="BF188" i="2"/>
  <c r="T188" i="2"/>
  <c r="R188" i="2"/>
  <c r="P188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J131" i="2"/>
  <c r="F130" i="2"/>
  <c r="F128" i="2"/>
  <c r="E126" i="2"/>
  <c r="J92" i="2"/>
  <c r="F91" i="2"/>
  <c r="F89" i="2"/>
  <c r="E87" i="2"/>
  <c r="J21" i="2"/>
  <c r="E21" i="2"/>
  <c r="J130" i="2"/>
  <c r="J20" i="2"/>
  <c r="J18" i="2"/>
  <c r="E18" i="2"/>
  <c r="F131" i="2"/>
  <c r="J17" i="2"/>
  <c r="J12" i="2"/>
  <c r="J128" i="2" s="1"/>
  <c r="E7" i="2"/>
  <c r="E124" i="2"/>
  <c r="L90" i="1"/>
  <c r="AM90" i="1"/>
  <c r="AM89" i="1"/>
  <c r="L89" i="1"/>
  <c r="AM87" i="1"/>
  <c r="L87" i="1"/>
  <c r="L85" i="1"/>
  <c r="L84" i="1"/>
  <c r="BK138" i="9"/>
  <c r="J137" i="9"/>
  <c r="BK135" i="9"/>
  <c r="J135" i="9"/>
  <c r="BK132" i="9"/>
  <c r="J132" i="9"/>
  <c r="BK129" i="9"/>
  <c r="J127" i="9"/>
  <c r="BK125" i="9"/>
  <c r="J125" i="9"/>
  <c r="J264" i="8"/>
  <c r="BK258" i="8"/>
  <c r="BK255" i="8"/>
  <c r="BK254" i="8"/>
  <c r="BK252" i="8"/>
  <c r="BK248" i="8"/>
  <c r="BK237" i="8"/>
  <c r="J233" i="8"/>
  <c r="BK227" i="8"/>
  <c r="J225" i="8"/>
  <c r="J222" i="8"/>
  <c r="J218" i="8"/>
  <c r="BK212" i="8"/>
  <c r="J208" i="8"/>
  <c r="J206" i="8"/>
  <c r="J201" i="8"/>
  <c r="J193" i="8"/>
  <c r="BK190" i="8"/>
  <c r="J187" i="8"/>
  <c r="J185" i="8"/>
  <c r="BK184" i="8"/>
  <c r="J183" i="8"/>
  <c r="BK176" i="8"/>
  <c r="BK175" i="8"/>
  <c r="BK174" i="8"/>
  <c r="BK173" i="8"/>
  <c r="BK171" i="8"/>
  <c r="J170" i="8"/>
  <c r="BK166" i="8"/>
  <c r="BK146" i="8"/>
  <c r="BK298" i="7"/>
  <c r="BK296" i="7"/>
  <c r="BK294" i="7"/>
  <c r="BK293" i="7"/>
  <c r="BK289" i="7"/>
  <c r="BK285" i="7"/>
  <c r="BK283" i="7"/>
  <c r="BK280" i="7"/>
  <c r="BK279" i="7"/>
  <c r="J278" i="7"/>
  <c r="BK274" i="7"/>
  <c r="J272" i="7"/>
  <c r="BK270" i="7"/>
  <c r="J269" i="7"/>
  <c r="BK267" i="7"/>
  <c r="J264" i="7"/>
  <c r="BK255" i="7"/>
  <c r="J254" i="7"/>
  <c r="J252" i="7"/>
  <c r="BK251" i="7"/>
  <c r="J247" i="7"/>
  <c r="BK241" i="7"/>
  <c r="BK235" i="7"/>
  <c r="J232" i="7"/>
  <c r="J231" i="7"/>
  <c r="J230" i="7"/>
  <c r="BK228" i="7"/>
  <c r="J225" i="7"/>
  <c r="BK222" i="7"/>
  <c r="BK220" i="7"/>
  <c r="BK218" i="7"/>
  <c r="J217" i="7"/>
  <c r="J536" i="6"/>
  <c r="J531" i="6"/>
  <c r="BK530" i="6"/>
  <c r="J528" i="6"/>
  <c r="J527" i="6"/>
  <c r="BK523" i="6"/>
  <c r="BK520" i="6"/>
  <c r="J519" i="6"/>
  <c r="BK518" i="6"/>
  <c r="J514" i="6"/>
  <c r="BK513" i="6"/>
  <c r="J512" i="6"/>
  <c r="J501" i="6"/>
  <c r="J497" i="6"/>
  <c r="J479" i="6"/>
  <c r="J471" i="6"/>
  <c r="J469" i="6"/>
  <c r="BK457" i="6"/>
  <c r="BK438" i="6"/>
  <c r="J430" i="6"/>
  <c r="BK429" i="6"/>
  <c r="J428" i="6"/>
  <c r="BK426" i="6"/>
  <c r="BK424" i="6"/>
  <c r="J423" i="6"/>
  <c r="BK418" i="6"/>
  <c r="J416" i="6"/>
  <c r="J415" i="6"/>
  <c r="BK414" i="6"/>
  <c r="BK410" i="6"/>
  <c r="J405" i="6"/>
  <c r="J403" i="6"/>
  <c r="BK393" i="6"/>
  <c r="BK381" i="6"/>
  <c r="J378" i="6"/>
  <c r="BK369" i="6"/>
  <c r="BK368" i="6"/>
  <c r="BK367" i="6"/>
  <c r="J365" i="6"/>
  <c r="J363" i="6"/>
  <c r="BK362" i="6"/>
  <c r="BK359" i="6"/>
  <c r="J354" i="6"/>
  <c r="BK352" i="6"/>
  <c r="BK351" i="6"/>
  <c r="BK349" i="6"/>
  <c r="J348" i="6"/>
  <c r="BK345" i="6"/>
  <c r="J344" i="6"/>
  <c r="BK343" i="6"/>
  <c r="BK342" i="6"/>
  <c r="J340" i="6"/>
  <c r="BK339" i="6"/>
  <c r="J338" i="6"/>
  <c r="BK336" i="6"/>
  <c r="J333" i="6"/>
  <c r="J332" i="6"/>
  <c r="BK330" i="6"/>
  <c r="BK326" i="6"/>
  <c r="BK324" i="6"/>
  <c r="J323" i="6"/>
  <c r="J322" i="6"/>
  <c r="BK321" i="6"/>
  <c r="BK318" i="6"/>
  <c r="J314" i="6"/>
  <c r="J313" i="6"/>
  <c r="J311" i="6"/>
  <c r="J309" i="6"/>
  <c r="J306" i="6"/>
  <c r="BK301" i="6"/>
  <c r="BK291" i="6"/>
  <c r="BK280" i="6"/>
  <c r="BK279" i="6"/>
  <c r="J262" i="6"/>
  <c r="J261" i="6"/>
  <c r="J260" i="6"/>
  <c r="J258" i="6"/>
  <c r="J247" i="6"/>
  <c r="BK237" i="6"/>
  <c r="J233" i="6"/>
  <c r="BK232" i="6"/>
  <c r="BK208" i="6"/>
  <c r="J205" i="6"/>
  <c r="BK204" i="6"/>
  <c r="BK195" i="6"/>
  <c r="BK183" i="6"/>
  <c r="J182" i="6"/>
  <c r="BK178" i="6"/>
  <c r="BK161" i="6"/>
  <c r="J160" i="6"/>
  <c r="BK159" i="6"/>
  <c r="J154" i="6"/>
  <c r="J151" i="6"/>
  <c r="BK148" i="6"/>
  <c r="BK147" i="6"/>
  <c r="BK218" i="5"/>
  <c r="BK216" i="5"/>
  <c r="J215" i="5"/>
  <c r="J213" i="5"/>
  <c r="BK208" i="5"/>
  <c r="J205" i="5"/>
  <c r="BK204" i="5"/>
  <c r="BK201" i="5"/>
  <c r="J199" i="5"/>
  <c r="J197" i="5"/>
  <c r="J195" i="5"/>
  <c r="J192" i="5"/>
  <c r="BK188" i="5"/>
  <c r="BK186" i="5"/>
  <c r="J184" i="5"/>
  <c r="BK181" i="5"/>
  <c r="J175" i="5"/>
  <c r="J174" i="5"/>
  <c r="BK171" i="5"/>
  <c r="BK164" i="5"/>
  <c r="J162" i="5"/>
  <c r="J158" i="5"/>
  <c r="BK155" i="5"/>
  <c r="BK153" i="5"/>
  <c r="BK150" i="5"/>
  <c r="J149" i="5"/>
  <c r="BK143" i="5"/>
  <c r="BK139" i="5"/>
  <c r="BK138" i="5"/>
  <c r="BK137" i="5"/>
  <c r="BK135" i="5"/>
  <c r="BK317" i="4"/>
  <c r="BK316" i="4"/>
  <c r="BK312" i="4"/>
  <c r="J311" i="4"/>
  <c r="BK304" i="4"/>
  <c r="BK300" i="4"/>
  <c r="J286" i="4"/>
  <c r="BK284" i="4"/>
  <c r="J281" i="4"/>
  <c r="BK279" i="4"/>
  <c r="BK277" i="4"/>
  <c r="BK275" i="4"/>
  <c r="BK274" i="4"/>
  <c r="J272" i="4"/>
  <c r="BK264" i="4"/>
  <c r="BK263" i="4"/>
  <c r="BK245" i="4"/>
  <c r="BK232" i="4"/>
  <c r="BK231" i="4"/>
  <c r="J223" i="4"/>
  <c r="J214" i="4"/>
  <c r="J207" i="4"/>
  <c r="J203" i="4"/>
  <c r="J199" i="4"/>
  <c r="J195" i="4"/>
  <c r="J186" i="4"/>
  <c r="BK183" i="4"/>
  <c r="J183" i="4"/>
  <c r="BK179" i="4"/>
  <c r="J177" i="4"/>
  <c r="BK172" i="4"/>
  <c r="BK167" i="4"/>
  <c r="J164" i="4"/>
  <c r="BK159" i="4"/>
  <c r="BK158" i="4"/>
  <c r="BK157" i="4"/>
  <c r="J150" i="4"/>
  <c r="BK148" i="4"/>
  <c r="J146" i="4"/>
  <c r="BK145" i="4"/>
  <c r="BK139" i="4"/>
  <c r="J135" i="4"/>
  <c r="J134" i="4"/>
  <c r="J131" i="4"/>
  <c r="BK292" i="3"/>
  <c r="J286" i="3"/>
  <c r="J284" i="3"/>
  <c r="BK283" i="3"/>
  <c r="BK280" i="3"/>
  <c r="BK278" i="3"/>
  <c r="BK276" i="3"/>
  <c r="BK274" i="3"/>
  <c r="BK272" i="3"/>
  <c r="J268" i="3"/>
  <c r="BK267" i="3"/>
  <c r="BK264" i="3"/>
  <c r="BK261" i="3"/>
  <c r="J257" i="3"/>
  <c r="J255" i="3"/>
  <c r="J253" i="3"/>
  <c r="BK252" i="3"/>
  <c r="J249" i="3"/>
  <c r="J247" i="3"/>
  <c r="BK245" i="3"/>
  <c r="BK241" i="3"/>
  <c r="J234" i="3"/>
  <c r="J230" i="3"/>
  <c r="J228" i="3"/>
  <c r="J217" i="3"/>
  <c r="BK211" i="3"/>
  <c r="BK206" i="3"/>
  <c r="BK201" i="3"/>
  <c r="J198" i="3"/>
  <c r="BK191" i="3"/>
  <c r="BK187" i="3"/>
  <c r="J186" i="3"/>
  <c r="J183" i="3"/>
  <c r="BK181" i="3"/>
  <c r="BK177" i="3"/>
  <c r="BK167" i="3"/>
  <c r="J164" i="3"/>
  <c r="J158" i="3"/>
  <c r="BK156" i="3"/>
  <c r="BK151" i="3"/>
  <c r="J148" i="3"/>
  <c r="J144" i="3"/>
  <c r="BK141" i="3"/>
  <c r="BK139" i="3"/>
  <c r="J136" i="3"/>
  <c r="J135" i="3"/>
  <c r="BK394" i="2"/>
  <c r="BK392" i="2"/>
  <c r="J390" i="2"/>
  <c r="BK388" i="2"/>
  <c r="J386" i="2"/>
  <c r="BK385" i="2"/>
  <c r="J383" i="2"/>
  <c r="BK382" i="2"/>
  <c r="BK378" i="2"/>
  <c r="J376" i="2"/>
  <c r="J370" i="2"/>
  <c r="BK367" i="2"/>
  <c r="J366" i="2"/>
  <c r="BK363" i="2"/>
  <c r="BK362" i="2"/>
  <c r="BK360" i="2"/>
  <c r="J359" i="2"/>
  <c r="BK357" i="2"/>
  <c r="BK356" i="2"/>
  <c r="J354" i="2"/>
  <c r="J353" i="2"/>
  <c r="BK350" i="2"/>
  <c r="BK348" i="2"/>
  <c r="BK343" i="2"/>
  <c r="J340" i="2"/>
  <c r="J338" i="2"/>
  <c r="J337" i="2"/>
  <c r="BK335" i="2"/>
  <c r="J334" i="2"/>
  <c r="BK333" i="2"/>
  <c r="J332" i="2"/>
  <c r="J330" i="2"/>
  <c r="J327" i="2"/>
  <c r="BK324" i="2"/>
  <c r="BK322" i="2"/>
  <c r="BK320" i="2"/>
  <c r="BK319" i="2"/>
  <c r="J318" i="2"/>
  <c r="J314" i="2"/>
  <c r="BK306" i="2"/>
  <c r="BK303" i="2"/>
  <c r="BK296" i="2"/>
  <c r="BK295" i="2"/>
  <c r="J290" i="2"/>
  <c r="J289" i="2"/>
  <c r="BK287" i="2"/>
  <c r="J284" i="2"/>
  <c r="J281" i="2"/>
  <c r="BK274" i="2"/>
  <c r="J271" i="2"/>
  <c r="BK270" i="2"/>
  <c r="BK246" i="2"/>
  <c r="BK244" i="2"/>
  <c r="J241" i="2"/>
  <c r="J239" i="2"/>
  <c r="J234" i="2"/>
  <c r="J233" i="2"/>
  <c r="BK231" i="2"/>
  <c r="BK228" i="2"/>
  <c r="BK223" i="2"/>
  <c r="BK222" i="2"/>
  <c r="BK220" i="2"/>
  <c r="J216" i="2"/>
  <c r="BK215" i="2"/>
  <c r="BK214" i="2"/>
  <c r="J211" i="2"/>
  <c r="BK209" i="2"/>
  <c r="BK176" i="2"/>
  <c r="BK166" i="2"/>
  <c r="J155" i="2"/>
  <c r="J153" i="2"/>
  <c r="BK151" i="2"/>
  <c r="BK150" i="2"/>
  <c r="J149" i="2"/>
  <c r="BK146" i="2"/>
  <c r="J145" i="2"/>
  <c r="BK140" i="2"/>
  <c r="J138" i="9"/>
  <c r="BK137" i="9"/>
  <c r="J255" i="8"/>
  <c r="J254" i="8"/>
  <c r="BK253" i="8"/>
  <c r="J252" i="8"/>
  <c r="BK250" i="8"/>
  <c r="J240" i="8"/>
  <c r="J237" i="8"/>
  <c r="BK235" i="8"/>
  <c r="J228" i="8"/>
  <c r="BK222" i="8"/>
  <c r="BK221" i="8"/>
  <c r="J219" i="8"/>
  <c r="BK214" i="8"/>
  <c r="J212" i="8"/>
  <c r="BK199" i="8"/>
  <c r="BK197" i="8"/>
  <c r="BK183" i="8"/>
  <c r="BK180" i="8"/>
  <c r="J175" i="8"/>
  <c r="J174" i="8"/>
  <c r="J172" i="8"/>
  <c r="J171" i="8"/>
  <c r="J163" i="8"/>
  <c r="J158" i="8"/>
  <c r="BK157" i="8"/>
  <c r="BK152" i="8"/>
  <c r="J148" i="8"/>
  <c r="BK143" i="8"/>
  <c r="BK138" i="8"/>
  <c r="BK317" i="7"/>
  <c r="J317" i="7"/>
  <c r="BK315" i="7"/>
  <c r="BK313" i="7"/>
  <c r="J308" i="7"/>
  <c r="J303" i="7"/>
  <c r="J302" i="7"/>
  <c r="J296" i="7"/>
  <c r="J293" i="7"/>
  <c r="BK288" i="7"/>
  <c r="J287" i="7"/>
  <c r="J285" i="7"/>
  <c r="J280" i="7"/>
  <c r="J279" i="7"/>
  <c r="J277" i="7"/>
  <c r="BK275" i="7"/>
  <c r="J274" i="7"/>
  <c r="BK272" i="7"/>
  <c r="J270" i="7"/>
  <c r="J265" i="7"/>
  <c r="J261" i="7"/>
  <c r="J255" i="7"/>
  <c r="BK252" i="7"/>
  <c r="J251" i="7"/>
  <c r="BK248" i="7"/>
  <c r="BK247" i="7"/>
  <c r="J243" i="7"/>
  <c r="BK242" i="7"/>
  <c r="BK240" i="7"/>
  <c r="J239" i="7"/>
  <c r="J238" i="7"/>
  <c r="J237" i="7"/>
  <c r="J234" i="7"/>
  <c r="BK233" i="7"/>
  <c r="BK231" i="7"/>
  <c r="J129" i="9"/>
  <c r="BK127" i="9"/>
  <c r="BK264" i="8"/>
  <c r="J249" i="8"/>
  <c r="J246" i="8"/>
  <c r="BK243" i="8"/>
  <c r="BK240" i="8"/>
  <c r="BK230" i="8"/>
  <c r="J221" i="8"/>
  <c r="J220" i="8"/>
  <c r="BK213" i="8"/>
  <c r="BK208" i="8"/>
  <c r="BK206" i="8"/>
  <c r="J199" i="8"/>
  <c r="J190" i="8"/>
  <c r="J180" i="8"/>
  <c r="J177" i="8"/>
  <c r="J173" i="8"/>
  <c r="BK172" i="8"/>
  <c r="BK169" i="8"/>
  <c r="J168" i="8"/>
  <c r="J167" i="8"/>
  <c r="J166" i="8"/>
  <c r="J164" i="8"/>
  <c r="BK163" i="8"/>
  <c r="J161" i="8"/>
  <c r="BK159" i="8"/>
  <c r="BK158" i="8"/>
  <c r="J157" i="8"/>
  <c r="J155" i="8"/>
  <c r="J154" i="8"/>
  <c r="J151" i="8"/>
  <c r="BK148" i="8"/>
  <c r="J146" i="8"/>
  <c r="BK144" i="8"/>
  <c r="J143" i="8"/>
  <c r="J139" i="8"/>
  <c r="J315" i="7"/>
  <c r="J313" i="7"/>
  <c r="BK310" i="7"/>
  <c r="J310" i="7"/>
  <c r="BK308" i="7"/>
  <c r="J306" i="7"/>
  <c r="BK302" i="7"/>
  <c r="J300" i="7"/>
  <c r="J298" i="7"/>
  <c r="BK292" i="7"/>
  <c r="BK287" i="7"/>
  <c r="BK281" i="7"/>
  <c r="BK277" i="7"/>
  <c r="J271" i="7"/>
  <c r="BK269" i="7"/>
  <c r="BK268" i="7"/>
  <c r="BK265" i="7"/>
  <c r="BK264" i="7"/>
  <c r="BK262" i="7"/>
  <c r="BK259" i="7"/>
  <c r="BK258" i="7"/>
  <c r="J245" i="7"/>
  <c r="J242" i="7"/>
  <c r="BK239" i="7"/>
  <c r="BK238" i="7"/>
  <c r="J235" i="7"/>
  <c r="BK230" i="7"/>
  <c r="BK229" i="7"/>
  <c r="J228" i="7"/>
  <c r="BK227" i="7"/>
  <c r="BK225" i="7"/>
  <c r="J223" i="7"/>
  <c r="J222" i="7"/>
  <c r="J218" i="7"/>
  <c r="BK215" i="7"/>
  <c r="J215" i="7"/>
  <c r="J213" i="7"/>
  <c r="BK212" i="7"/>
  <c r="J212" i="7"/>
  <c r="BK210" i="7"/>
  <c r="J210" i="7"/>
  <c r="BK208" i="7"/>
  <c r="J208" i="7"/>
  <c r="BK207" i="7"/>
  <c r="BK205" i="7"/>
  <c r="BK204" i="7"/>
  <c r="J204" i="7"/>
  <c r="BK202" i="7"/>
  <c r="J202" i="7"/>
  <c r="BK200" i="7"/>
  <c r="J200" i="7"/>
  <c r="BK199" i="7"/>
  <c r="BK198" i="7"/>
  <c r="BK197" i="7"/>
  <c r="J196" i="7"/>
  <c r="J195" i="7"/>
  <c r="J194" i="7"/>
  <c r="BK193" i="7"/>
  <c r="J191" i="7"/>
  <c r="BK189" i="7"/>
  <c r="BK187" i="7"/>
  <c r="BK185" i="7"/>
  <c r="BK183" i="7"/>
  <c r="J181" i="7"/>
  <c r="J178" i="7"/>
  <c r="J176" i="7"/>
  <c r="J174" i="7"/>
  <c r="BK172" i="7"/>
  <c r="J170" i="7"/>
  <c r="J588" i="6"/>
  <c r="J585" i="6"/>
  <c r="J575" i="6"/>
  <c r="J556" i="6"/>
  <c r="J538" i="6"/>
  <c r="BK537" i="6"/>
  <c r="J534" i="6"/>
  <c r="J533" i="6"/>
  <c r="BK531" i="6"/>
  <c r="J523" i="6"/>
  <c r="J521" i="6"/>
  <c r="J520" i="6"/>
  <c r="BK519" i="6"/>
  <c r="BK516" i="6"/>
  <c r="BK514" i="6"/>
  <c r="BK512" i="6"/>
  <c r="J510" i="6"/>
  <c r="BK502" i="6"/>
  <c r="J499" i="6"/>
  <c r="BK497" i="6"/>
  <c r="BK471" i="6"/>
  <c r="BK469" i="6"/>
  <c r="J460" i="6"/>
  <c r="J459" i="6"/>
  <c r="BK454" i="6"/>
  <c r="J453" i="6"/>
  <c r="J451" i="6"/>
  <c r="BK441" i="6"/>
  <c r="BK430" i="6"/>
  <c r="J429" i="6"/>
  <c r="BK425" i="6"/>
  <c r="J424" i="6"/>
  <c r="BK423" i="6"/>
  <c r="BK422" i="6"/>
  <c r="BK421" i="6"/>
  <c r="J420" i="6"/>
  <c r="J417" i="6"/>
  <c r="BK416" i="6"/>
  <c r="BK415" i="6"/>
  <c r="J414" i="6"/>
  <c r="BK413" i="6"/>
  <c r="BK412" i="6"/>
  <c r="BK405" i="6"/>
  <c r="J394" i="6"/>
  <c r="J393" i="6"/>
  <c r="J389" i="6"/>
  <c r="J379" i="6"/>
  <c r="BK378" i="6"/>
  <c r="J371" i="6"/>
  <c r="J370" i="6"/>
  <c r="J368" i="6"/>
  <c r="J367" i="6"/>
  <c r="BK365" i="6"/>
  <c r="BK364" i="6"/>
  <c r="J359" i="6"/>
  <c r="BK357" i="6"/>
  <c r="J355" i="6"/>
  <c r="BK353" i="6"/>
  <c r="J349" i="6"/>
  <c r="J346" i="6"/>
  <c r="J345" i="6"/>
  <c r="J343" i="6"/>
  <c r="J342" i="6"/>
  <c r="BK341" i="6"/>
  <c r="J339" i="6"/>
  <c r="J337" i="6"/>
  <c r="J336" i="6"/>
  <c r="J334" i="6"/>
  <c r="BK331" i="6"/>
  <c r="J330" i="6"/>
  <c r="BK329" i="6"/>
  <c r="J328" i="6"/>
  <c r="J326" i="6"/>
  <c r="BK322" i="6"/>
  <c r="BK319" i="6"/>
  <c r="J318" i="6"/>
  <c r="BK316" i="6"/>
  <c r="BK314" i="6"/>
  <c r="BK313" i="6"/>
  <c r="BK309" i="6"/>
  <c r="J308" i="6"/>
  <c r="BK306" i="6"/>
  <c r="J303" i="6"/>
  <c r="J301" i="6"/>
  <c r="BK294" i="6"/>
  <c r="J286" i="6"/>
  <c r="J282" i="6"/>
  <c r="J280" i="6"/>
  <c r="BK278" i="6"/>
  <c r="J277" i="6"/>
  <c r="BK261" i="6"/>
  <c r="BK260" i="6"/>
  <c r="BK259" i="6"/>
  <c r="BK258" i="6"/>
  <c r="J255" i="6"/>
  <c r="J239" i="6"/>
  <c r="J235" i="6"/>
  <c r="BK233" i="6"/>
  <c r="J232" i="6"/>
  <c r="J227" i="6"/>
  <c r="J226" i="6"/>
  <c r="BK205" i="6"/>
  <c r="J204" i="6"/>
  <c r="J203" i="6"/>
  <c r="J195" i="6"/>
  <c r="BK186" i="6"/>
  <c r="J185" i="6"/>
  <c r="BK175" i="6"/>
  <c r="BK160" i="6"/>
  <c r="J159" i="6"/>
  <c r="J158" i="6"/>
  <c r="BK154" i="6"/>
  <c r="J152" i="6"/>
  <c r="BK149" i="6"/>
  <c r="BK146" i="6"/>
  <c r="J218" i="5"/>
  <c r="BK217" i="5"/>
  <c r="J216" i="5"/>
  <c r="BK215" i="5"/>
  <c r="BK213" i="5"/>
  <c r="J207" i="5"/>
  <c r="BK205" i="5"/>
  <c r="BK202" i="5"/>
  <c r="BK198" i="5"/>
  <c r="BK197" i="5"/>
  <c r="BK192" i="5"/>
  <c r="J190" i="5"/>
  <c r="J186" i="5"/>
  <c r="BK184" i="5"/>
  <c r="J181" i="5"/>
  <c r="BK178" i="5"/>
  <c r="J176" i="5"/>
  <c r="BK174" i="5"/>
  <c r="BK172" i="5"/>
  <c r="J169" i="5"/>
  <c r="BK166" i="5"/>
  <c r="BK160" i="5"/>
  <c r="BK158" i="5"/>
  <c r="J153" i="5"/>
  <c r="J151" i="5"/>
  <c r="BK147" i="5"/>
  <c r="J146" i="5"/>
  <c r="BK144" i="5"/>
  <c r="J143" i="5"/>
  <c r="J141" i="5"/>
  <c r="J138" i="5"/>
  <c r="J137" i="5"/>
  <c r="J136" i="5"/>
  <c r="J133" i="5"/>
  <c r="BK325" i="4"/>
  <c r="BK323" i="4"/>
  <c r="J322" i="4"/>
  <c r="J318" i="4"/>
  <c r="J317" i="4"/>
  <c r="BK314" i="4"/>
  <c r="J303" i="4"/>
  <c r="J301" i="4"/>
  <c r="J300" i="4"/>
  <c r="J283" i="4"/>
  <c r="J282" i="4"/>
  <c r="BK281" i="4"/>
  <c r="J277" i="4"/>
  <c r="J275" i="4"/>
  <c r="BK272" i="4"/>
  <c r="J270" i="4"/>
  <c r="BK268" i="4"/>
  <c r="J265" i="4"/>
  <c r="BK237" i="4"/>
  <c r="BK236" i="4"/>
  <c r="J232" i="4"/>
  <c r="BK223" i="4"/>
  <c r="BK218" i="4"/>
  <c r="BK216" i="4"/>
  <c r="BK214" i="4"/>
  <c r="J208" i="4"/>
  <c r="BK207" i="4"/>
  <c r="J204" i="4"/>
  <c r="J198" i="4"/>
  <c r="J197" i="4"/>
  <c r="BK195" i="4"/>
  <c r="BK177" i="4"/>
  <c r="J172" i="4"/>
  <c r="J165" i="4"/>
  <c r="BK164" i="4"/>
  <c r="J161" i="4"/>
  <c r="J157" i="4"/>
  <c r="J145" i="4"/>
  <c r="J144" i="4"/>
  <c r="BK135" i="4"/>
  <c r="BK133" i="4"/>
  <c r="BK295" i="3"/>
  <c r="J293" i="3"/>
  <c r="J292" i="3"/>
  <c r="BK286" i="3"/>
  <c r="BK281" i="3"/>
  <c r="J278" i="3"/>
  <c r="J276" i="3"/>
  <c r="J274" i="3"/>
  <c r="BK271" i="3"/>
  <c r="J271" i="3"/>
  <c r="J269" i="3"/>
  <c r="J266" i="3"/>
  <c r="J264" i="3"/>
  <c r="BK263" i="3"/>
  <c r="J261" i="3"/>
  <c r="BK259" i="3"/>
  <c r="BK256" i="3"/>
  <c r="BK255" i="3"/>
  <c r="BK247" i="3"/>
  <c r="BK242" i="3"/>
  <c r="J241" i="3"/>
  <c r="BK237" i="3"/>
  <c r="BK234" i="3"/>
  <c r="BK230" i="3"/>
  <c r="J229" i="3"/>
  <c r="BK228" i="3"/>
  <c r="BK225" i="3"/>
  <c r="J214" i="3"/>
  <c r="BK208" i="3"/>
  <c r="BK205" i="3"/>
  <c r="J202" i="3"/>
  <c r="J201" i="3"/>
  <c r="BK198" i="3"/>
  <c r="J191" i="3"/>
  <c r="BK188" i="3"/>
  <c r="BK179" i="3"/>
  <c r="BK178" i="3"/>
  <c r="J173" i="3"/>
  <c r="BK169" i="3"/>
  <c r="J167" i="3"/>
  <c r="J166" i="3"/>
  <c r="J165" i="3"/>
  <c r="J163" i="3"/>
  <c r="BK158" i="3"/>
  <c r="J157" i="3"/>
  <c r="J156" i="3"/>
  <c r="J141" i="3"/>
  <c r="BK136" i="3"/>
  <c r="BK384" i="2"/>
  <c r="J380" i="2"/>
  <c r="J378" i="2"/>
  <c r="BK376" i="2"/>
  <c r="J374" i="2"/>
  <c r="BK370" i="2"/>
  <c r="BK368" i="2"/>
  <c r="J365" i="2"/>
  <c r="BK364" i="2"/>
  <c r="J363" i="2"/>
  <c r="BK361" i="2"/>
  <c r="J357" i="2"/>
  <c r="BK353" i="2"/>
  <c r="BK351" i="2"/>
  <c r="J349" i="2"/>
  <c r="BK346" i="2"/>
  <c r="J345" i="2"/>
  <c r="BK337" i="2"/>
  <c r="J335" i="2"/>
  <c r="BK332" i="2"/>
  <c r="J324" i="2"/>
  <c r="J323" i="2"/>
  <c r="J320" i="2"/>
  <c r="BK318" i="2"/>
  <c r="J300" i="2"/>
  <c r="J296" i="2"/>
  <c r="J292" i="2"/>
  <c r="J288" i="2"/>
  <c r="J287" i="2"/>
  <c r="BK286" i="2"/>
  <c r="BK281" i="2"/>
  <c r="BK279" i="2"/>
  <c r="J274" i="2"/>
  <c r="J272" i="2"/>
  <c r="J270" i="2"/>
  <c r="BK268" i="2"/>
  <c r="J246" i="2"/>
  <c r="BK239" i="2"/>
  <c r="BK238" i="2"/>
  <c r="BK237" i="2"/>
  <c r="BK235" i="2"/>
  <c r="J229" i="2"/>
  <c r="J228" i="2"/>
  <c r="J227" i="2"/>
  <c r="BK226" i="2"/>
  <c r="J223" i="2"/>
  <c r="J222" i="2"/>
  <c r="J221" i="2"/>
  <c r="J220" i="2"/>
  <c r="J218" i="2"/>
  <c r="J215" i="2"/>
  <c r="J209" i="2"/>
  <c r="J188" i="2"/>
  <c r="J178" i="2"/>
  <c r="J176" i="2"/>
  <c r="J168" i="2"/>
  <c r="J166" i="2"/>
  <c r="BK164" i="2"/>
  <c r="J162" i="2"/>
  <c r="BK154" i="2"/>
  <c r="BK153" i="2"/>
  <c r="J152" i="2"/>
  <c r="J151" i="2"/>
  <c r="J150" i="2"/>
  <c r="BK147" i="2"/>
  <c r="BK145" i="2"/>
  <c r="J139" i="2"/>
  <c r="BK137" i="2"/>
  <c r="AS94" i="1"/>
  <c r="BK267" i="8"/>
  <c r="J267" i="8"/>
  <c r="J258" i="8"/>
  <c r="J253" i="8"/>
  <c r="J250" i="8"/>
  <c r="BK249" i="8"/>
  <c r="J248" i="8"/>
  <c r="BK246" i="8"/>
  <c r="J243" i="8"/>
  <c r="J235" i="8"/>
  <c r="BK233" i="8"/>
  <c r="J230" i="8"/>
  <c r="BK228" i="8"/>
  <c r="J227" i="8"/>
  <c r="BK225" i="8"/>
  <c r="BK220" i="8"/>
  <c r="BK219" i="8"/>
  <c r="BK218" i="8"/>
  <c r="J214" i="8"/>
  <c r="J213" i="8"/>
  <c r="BK201" i="8"/>
  <c r="J197" i="8"/>
  <c r="BK193" i="8"/>
  <c r="BK187" i="8"/>
  <c r="BK185" i="8"/>
  <c r="J184" i="8"/>
  <c r="BK177" i="8"/>
  <c r="J176" i="8"/>
  <c r="BK170" i="8"/>
  <c r="J169" i="8"/>
  <c r="BK168" i="8"/>
  <c r="BK167" i="8"/>
  <c r="BK164" i="8"/>
  <c r="BK161" i="8"/>
  <c r="J159" i="8"/>
  <c r="BK155" i="8"/>
  <c r="BK154" i="8"/>
  <c r="J152" i="8"/>
  <c r="BK151" i="8"/>
  <c r="J144" i="8"/>
  <c r="BK139" i="8"/>
  <c r="J138" i="8"/>
  <c r="BK306" i="7"/>
  <c r="BK303" i="7"/>
  <c r="BK300" i="7"/>
  <c r="J294" i="7"/>
  <c r="J292" i="7"/>
  <c r="J289" i="7"/>
  <c r="J288" i="7"/>
  <c r="J283" i="7"/>
  <c r="J281" i="7"/>
  <c r="BK278" i="7"/>
  <c r="J275" i="7"/>
  <c r="BK271" i="7"/>
  <c r="J268" i="7"/>
  <c r="J267" i="7"/>
  <c r="J262" i="7"/>
  <c r="BK261" i="7"/>
  <c r="J259" i="7"/>
  <c r="J258" i="7"/>
  <c r="BK254" i="7"/>
  <c r="J248" i="7"/>
  <c r="BK245" i="7"/>
  <c r="BK243" i="7"/>
  <c r="J241" i="7"/>
  <c r="J240" i="7"/>
  <c r="BK237" i="7"/>
  <c r="BK234" i="7"/>
  <c r="J233" i="7"/>
  <c r="BK232" i="7"/>
  <c r="J229" i="7"/>
  <c r="J227" i="7"/>
  <c r="BK223" i="7"/>
  <c r="J220" i="7"/>
  <c r="BK217" i="7"/>
  <c r="BK213" i="7"/>
  <c r="J207" i="7"/>
  <c r="J205" i="7"/>
  <c r="J199" i="7"/>
  <c r="J198" i="7"/>
  <c r="J197" i="7"/>
  <c r="BK196" i="7"/>
  <c r="BK195" i="7"/>
  <c r="BK194" i="7"/>
  <c r="J193" i="7"/>
  <c r="BK191" i="7"/>
  <c r="J189" i="7"/>
  <c r="J187" i="7"/>
  <c r="J185" i="7"/>
  <c r="J183" i="7"/>
  <c r="BK181" i="7"/>
  <c r="BK178" i="7"/>
  <c r="BK176" i="7"/>
  <c r="BK174" i="7"/>
  <c r="J172" i="7"/>
  <c r="BK170" i="7"/>
  <c r="BK588" i="6"/>
  <c r="BK585" i="6"/>
  <c r="BK575" i="6"/>
  <c r="BK556" i="6"/>
  <c r="BK538" i="6"/>
  <c r="J537" i="6"/>
  <c r="BK536" i="6"/>
  <c r="BK534" i="6"/>
  <c r="BK533" i="6"/>
  <c r="J530" i="6"/>
  <c r="BK528" i="6"/>
  <c r="BK527" i="6"/>
  <c r="BK521" i="6"/>
  <c r="J518" i="6"/>
  <c r="J516" i="6"/>
  <c r="J513" i="6"/>
  <c r="BK510" i="6"/>
  <c r="J502" i="6"/>
  <c r="BK501" i="6"/>
  <c r="BK499" i="6"/>
  <c r="BK489" i="6"/>
  <c r="J489" i="6"/>
  <c r="BK481" i="6"/>
  <c r="J481" i="6"/>
  <c r="BK479" i="6"/>
  <c r="BK460" i="6"/>
  <c r="BK459" i="6"/>
  <c r="J457" i="6"/>
  <c r="J454" i="6"/>
  <c r="BK453" i="6"/>
  <c r="BK451" i="6"/>
  <c r="J441" i="6"/>
  <c r="J438" i="6"/>
  <c r="BK428" i="6"/>
  <c r="J426" i="6"/>
  <c r="J425" i="6"/>
  <c r="J422" i="6"/>
  <c r="J421" i="6"/>
  <c r="BK420" i="6"/>
  <c r="J418" i="6"/>
  <c r="BK417" i="6"/>
  <c r="J413" i="6"/>
  <c r="J412" i="6"/>
  <c r="J410" i="6"/>
  <c r="BK403" i="6"/>
  <c r="BK394" i="6"/>
  <c r="BK389" i="6"/>
  <c r="J381" i="6"/>
  <c r="BK379" i="6"/>
  <c r="BK371" i="6"/>
  <c r="BK370" i="6"/>
  <c r="J369" i="6"/>
  <c r="J364" i="6"/>
  <c r="BK363" i="6"/>
  <c r="J362" i="6"/>
  <c r="J357" i="6"/>
  <c r="BK355" i="6"/>
  <c r="BK354" i="6"/>
  <c r="J353" i="6"/>
  <c r="J352" i="6"/>
  <c r="J351" i="6"/>
  <c r="BK348" i="6"/>
  <c r="BK346" i="6"/>
  <c r="BK344" i="6"/>
  <c r="J341" i="6"/>
  <c r="BK340" i="6"/>
  <c r="BK338" i="6"/>
  <c r="BK337" i="6"/>
  <c r="BK334" i="6"/>
  <c r="BK333" i="6"/>
  <c r="BK332" i="6"/>
  <c r="J331" i="6"/>
  <c r="J329" i="6"/>
  <c r="BK328" i="6"/>
  <c r="J324" i="6"/>
  <c r="BK323" i="6"/>
  <c r="J321" i="6"/>
  <c r="J319" i="6"/>
  <c r="J316" i="6"/>
  <c r="BK311" i="6"/>
  <c r="BK308" i="6"/>
  <c r="BK303" i="6"/>
  <c r="J294" i="6"/>
  <c r="J291" i="6"/>
  <c r="BK286" i="6"/>
  <c r="BK282" i="6"/>
  <c r="J279" i="6"/>
  <c r="J278" i="6"/>
  <c r="BK277" i="6"/>
  <c r="BK262" i="6"/>
  <c r="J259" i="6"/>
  <c r="BK255" i="6"/>
  <c r="BK247" i="6"/>
  <c r="BK239" i="6"/>
  <c r="J237" i="6"/>
  <c r="BK235" i="6"/>
  <c r="BK227" i="6"/>
  <c r="BK226" i="6"/>
  <c r="J208" i="6"/>
  <c r="BK203" i="6"/>
  <c r="J186" i="6"/>
  <c r="BK185" i="6"/>
  <c r="J183" i="6"/>
  <c r="BK182" i="6"/>
  <c r="J178" i="6"/>
  <c r="J175" i="6"/>
  <c r="J161" i="6"/>
  <c r="BK158" i="6"/>
  <c r="BK152" i="6"/>
  <c r="BK151" i="6"/>
  <c r="J149" i="6"/>
  <c r="J148" i="6"/>
  <c r="J147" i="6"/>
  <c r="J146" i="6"/>
  <c r="J217" i="5"/>
  <c r="J208" i="5"/>
  <c r="BK207" i="5"/>
  <c r="J204" i="5"/>
  <c r="J202" i="5"/>
  <c r="J201" i="5"/>
  <c r="BK199" i="5"/>
  <c r="J198" i="5"/>
  <c r="BK195" i="5"/>
  <c r="BK190" i="5"/>
  <c r="J188" i="5"/>
  <c r="J178" i="5"/>
  <c r="BK176" i="5"/>
  <c r="BK175" i="5"/>
  <c r="J172" i="5"/>
  <c r="J171" i="5"/>
  <c r="BK169" i="5"/>
  <c r="J166" i="5"/>
  <c r="J164" i="5"/>
  <c r="BK162" i="5"/>
  <c r="J160" i="5"/>
  <c r="J155" i="5"/>
  <c r="BK151" i="5"/>
  <c r="J150" i="5"/>
  <c r="BK149" i="5"/>
  <c r="J147" i="5"/>
  <c r="BK146" i="5"/>
  <c r="J144" i="5"/>
  <c r="BK141" i="5"/>
  <c r="J139" i="5"/>
  <c r="BK136" i="5"/>
  <c r="J135" i="5"/>
  <c r="BK133" i="5"/>
  <c r="J325" i="4"/>
  <c r="J323" i="4"/>
  <c r="BK322" i="4"/>
  <c r="BK318" i="4"/>
  <c r="J316" i="4"/>
  <c r="J314" i="4"/>
  <c r="J312" i="4"/>
  <c r="BK311" i="4"/>
  <c r="J304" i="4"/>
  <c r="BK303" i="4"/>
  <c r="BK301" i="4"/>
  <c r="BK286" i="4"/>
  <c r="J284" i="4"/>
  <c r="BK283" i="4"/>
  <c r="BK282" i="4"/>
  <c r="J279" i="4"/>
  <c r="J274" i="4"/>
  <c r="BK270" i="4"/>
  <c r="J268" i="4"/>
  <c r="BK265" i="4"/>
  <c r="J264" i="4"/>
  <c r="J263" i="4"/>
  <c r="J245" i="4"/>
  <c r="J237" i="4"/>
  <c r="J236" i="4"/>
  <c r="J231" i="4"/>
  <c r="J218" i="4"/>
  <c r="J216" i="4"/>
  <c r="BK208" i="4"/>
  <c r="BK204" i="4"/>
  <c r="BK203" i="4"/>
  <c r="BK199" i="4"/>
  <c r="BK198" i="4"/>
  <c r="BK197" i="4"/>
  <c r="BK186" i="4"/>
  <c r="J179" i="4"/>
  <c r="J167" i="4"/>
  <c r="BK165" i="4"/>
  <c r="BK161" i="4"/>
  <c r="J159" i="4"/>
  <c r="J158" i="4"/>
  <c r="BK150" i="4"/>
  <c r="J148" i="4"/>
  <c r="BK146" i="4"/>
  <c r="BK144" i="4"/>
  <c r="J139" i="4"/>
  <c r="BK134" i="4"/>
  <c r="J133" i="4"/>
  <c r="BK131" i="4"/>
  <c r="J295" i="3"/>
  <c r="BK293" i="3"/>
  <c r="BK284" i="3"/>
  <c r="J283" i="3"/>
  <c r="J281" i="3"/>
  <c r="J280" i="3"/>
  <c r="J272" i="3"/>
  <c r="BK269" i="3"/>
  <c r="BK268" i="3"/>
  <c r="J267" i="3"/>
  <c r="BK266" i="3"/>
  <c r="J263" i="3"/>
  <c r="J259" i="3"/>
  <c r="BK257" i="3"/>
  <c r="J256" i="3"/>
  <c r="BK253" i="3"/>
  <c r="J252" i="3"/>
  <c r="BK249" i="3"/>
  <c r="J245" i="3"/>
  <c r="J242" i="3"/>
  <c r="J237" i="3"/>
  <c r="BK229" i="3"/>
  <c r="J225" i="3"/>
  <c r="BK223" i="3"/>
  <c r="J223" i="3"/>
  <c r="BK217" i="3"/>
  <c r="BK214" i="3"/>
  <c r="J211" i="3"/>
  <c r="J208" i="3"/>
  <c r="J206" i="3"/>
  <c r="J205" i="3"/>
  <c r="BK202" i="3"/>
  <c r="J188" i="3"/>
  <c r="J187" i="3"/>
  <c r="BK186" i="3"/>
  <c r="BK183" i="3"/>
  <c r="J181" i="3"/>
  <c r="J179" i="3"/>
  <c r="J178" i="3"/>
  <c r="J177" i="3"/>
  <c r="BK173" i="3"/>
  <c r="J169" i="3"/>
  <c r="BK166" i="3"/>
  <c r="BK165" i="3"/>
  <c r="BK164" i="3"/>
  <c r="BK163" i="3"/>
  <c r="BK157" i="3"/>
  <c r="J151" i="3"/>
  <c r="BK148" i="3"/>
  <c r="BK144" i="3"/>
  <c r="J139" i="3"/>
  <c r="BK135" i="3"/>
  <c r="J394" i="2"/>
  <c r="J392" i="2"/>
  <c r="BK390" i="2"/>
  <c r="J388" i="2"/>
  <c r="BK386" i="2"/>
  <c r="J385" i="2"/>
  <c r="J384" i="2"/>
  <c r="BK383" i="2"/>
  <c r="J382" i="2"/>
  <c r="BK380" i="2"/>
  <c r="BK374" i="2"/>
  <c r="J368" i="2"/>
  <c r="J367" i="2"/>
  <c r="BK366" i="2"/>
  <c r="BK365" i="2"/>
  <c r="J364" i="2"/>
  <c r="J362" i="2"/>
  <c r="J361" i="2"/>
  <c r="J360" i="2"/>
  <c r="BK359" i="2"/>
  <c r="J356" i="2"/>
  <c r="BK354" i="2"/>
  <c r="J351" i="2"/>
  <c r="J350" i="2"/>
  <c r="BK349" i="2"/>
  <c r="J348" i="2"/>
  <c r="J346" i="2"/>
  <c r="BK345" i="2"/>
  <c r="J343" i="2"/>
  <c r="BK340" i="2"/>
  <c r="BK338" i="2"/>
  <c r="BK334" i="2"/>
  <c r="J333" i="2"/>
  <c r="BK330" i="2"/>
  <c r="BK327" i="2"/>
  <c r="BK323" i="2"/>
  <c r="J322" i="2"/>
  <c r="J319" i="2"/>
  <c r="BK314" i="2"/>
  <c r="J306" i="2"/>
  <c r="J303" i="2"/>
  <c r="BK300" i="2"/>
  <c r="J295" i="2"/>
  <c r="BK292" i="2"/>
  <c r="BK290" i="2"/>
  <c r="BK289" i="2"/>
  <c r="BK288" i="2"/>
  <c r="J286" i="2"/>
  <c r="BK284" i="2"/>
  <c r="J279" i="2"/>
  <c r="BK272" i="2"/>
  <c r="BK271" i="2"/>
  <c r="J268" i="2"/>
  <c r="J244" i="2"/>
  <c r="BK241" i="2"/>
  <c r="J238" i="2"/>
  <c r="J237" i="2"/>
  <c r="J235" i="2"/>
  <c r="BK234" i="2"/>
  <c r="BK233" i="2"/>
  <c r="J231" i="2"/>
  <c r="BK229" i="2"/>
  <c r="BK227" i="2"/>
  <c r="J226" i="2"/>
  <c r="BK221" i="2"/>
  <c r="BK218" i="2"/>
  <c r="BK216" i="2"/>
  <c r="J214" i="2"/>
  <c r="BK211" i="2"/>
  <c r="BK188" i="2"/>
  <c r="BK178" i="2"/>
  <c r="BK168" i="2"/>
  <c r="J164" i="2"/>
  <c r="BK162" i="2"/>
  <c r="BK155" i="2"/>
  <c r="J154" i="2"/>
  <c r="BK152" i="2"/>
  <c r="BK149" i="2"/>
  <c r="J147" i="2"/>
  <c r="J146" i="2"/>
  <c r="J140" i="2"/>
  <c r="BK139" i="2"/>
  <c r="J137" i="2"/>
  <c r="T168" i="7" l="1"/>
  <c r="T304" i="7"/>
  <c r="BK136" i="2"/>
  <c r="T136" i="2"/>
  <c r="T148" i="2"/>
  <c r="P213" i="2"/>
  <c r="T213" i="2"/>
  <c r="P217" i="2"/>
  <c r="BK267" i="2"/>
  <c r="J267" i="2" s="1"/>
  <c r="J102" i="2" s="1"/>
  <c r="P267" i="2"/>
  <c r="T285" i="2"/>
  <c r="R305" i="2"/>
  <c r="P321" i="2"/>
  <c r="BK339" i="2"/>
  <c r="J339" i="2" s="1"/>
  <c r="J111" i="2" s="1"/>
  <c r="R339" i="2"/>
  <c r="R358" i="2"/>
  <c r="P369" i="2"/>
  <c r="T369" i="2"/>
  <c r="T381" i="2"/>
  <c r="BK134" i="3"/>
  <c r="J134" i="3" s="1"/>
  <c r="J98" i="3" s="1"/>
  <c r="R134" i="3"/>
  <c r="T140" i="3"/>
  <c r="R150" i="3"/>
  <c r="P162" i="3"/>
  <c r="T162" i="3"/>
  <c r="T168" i="3"/>
  <c r="P185" i="3"/>
  <c r="BK207" i="3"/>
  <c r="J207" i="3"/>
  <c r="J105" i="3" s="1"/>
  <c r="R207" i="3"/>
  <c r="BK213" i="3"/>
  <c r="T213" i="3"/>
  <c r="T246" i="3"/>
  <c r="T270" i="3"/>
  <c r="T277" i="3"/>
  <c r="T285" i="3"/>
  <c r="BK132" i="4"/>
  <c r="J132" i="4" s="1"/>
  <c r="J99" i="4" s="1"/>
  <c r="T132" i="4"/>
  <c r="P143" i="4"/>
  <c r="BK163" i="4"/>
  <c r="J163" i="4"/>
  <c r="J103" i="4" s="1"/>
  <c r="P163" i="4"/>
  <c r="R163" i="4"/>
  <c r="T163" i="4"/>
  <c r="T166" i="4"/>
  <c r="T215" i="4"/>
  <c r="T285" i="4"/>
  <c r="T315" i="4"/>
  <c r="T134" i="5"/>
  <c r="T140" i="5"/>
  <c r="P148" i="5"/>
  <c r="R157" i="5"/>
  <c r="BK165" i="5"/>
  <c r="J165" i="5"/>
  <c r="J106" i="5"/>
  <c r="BK173" i="5"/>
  <c r="J173" i="5" s="1"/>
  <c r="J107" i="5" s="1"/>
  <c r="P173" i="5"/>
  <c r="BK189" i="5"/>
  <c r="J189" i="5" s="1"/>
  <c r="J108" i="5" s="1"/>
  <c r="BK196" i="5"/>
  <c r="J196" i="5" s="1"/>
  <c r="J109" i="5" s="1"/>
  <c r="T196" i="5"/>
  <c r="T212" i="5"/>
  <c r="BK157" i="6"/>
  <c r="J157" i="6" s="1"/>
  <c r="J99" i="6" s="1"/>
  <c r="T157" i="6"/>
  <c r="R207" i="6"/>
  <c r="P276" i="6"/>
  <c r="T293" i="6"/>
  <c r="T312" i="6"/>
  <c r="R317" i="6"/>
  <c r="P325" i="6"/>
  <c r="R325" i="6"/>
  <c r="T335" i="6"/>
  <c r="BK350" i="6"/>
  <c r="J350" i="6" s="1"/>
  <c r="J110" i="6" s="1"/>
  <c r="T350" i="6"/>
  <c r="BK361" i="6"/>
  <c r="J361" i="6" s="1"/>
  <c r="J112" i="6" s="1"/>
  <c r="P361" i="6"/>
  <c r="BK366" i="6"/>
  <c r="J366" i="6" s="1"/>
  <c r="J113" i="6" s="1"/>
  <c r="R366" i="6"/>
  <c r="BK380" i="6"/>
  <c r="J380" i="6" s="1"/>
  <c r="J114" i="6" s="1"/>
  <c r="R380" i="6"/>
  <c r="BK411" i="6"/>
  <c r="J411" i="6" s="1"/>
  <c r="J115" i="6" s="1"/>
  <c r="P411" i="6"/>
  <c r="T411" i="6"/>
  <c r="P427" i="6"/>
  <c r="T427" i="6"/>
  <c r="P458" i="6"/>
  <c r="T458" i="6"/>
  <c r="P500" i="6"/>
  <c r="T500" i="6"/>
  <c r="R515" i="6"/>
  <c r="BK522" i="6"/>
  <c r="J522" i="6" s="1"/>
  <c r="J120" i="6" s="1"/>
  <c r="T522" i="6"/>
  <c r="BK180" i="7"/>
  <c r="BK192" i="7"/>
  <c r="J192" i="7"/>
  <c r="J106" i="7"/>
  <c r="BK206" i="7"/>
  <c r="J206" i="7" s="1"/>
  <c r="J109" i="7" s="1"/>
  <c r="P211" i="7"/>
  <c r="R216" i="7"/>
  <c r="R221" i="7"/>
  <c r="BK226" i="7"/>
  <c r="J226" i="7"/>
  <c r="J117" i="7" s="1"/>
  <c r="BK236" i="7"/>
  <c r="J236" i="7"/>
  <c r="J118" i="7"/>
  <c r="BK250" i="7"/>
  <c r="J250" i="7" s="1"/>
  <c r="J122" i="7" s="1"/>
  <c r="BK253" i="7"/>
  <c r="J253" i="7" s="1"/>
  <c r="J123" i="7" s="1"/>
  <c r="BK257" i="7"/>
  <c r="J257" i="7"/>
  <c r="J125" i="7" s="1"/>
  <c r="T257" i="7"/>
  <c r="R260" i="7"/>
  <c r="T263" i="7"/>
  <c r="T266" i="7"/>
  <c r="P273" i="7"/>
  <c r="R276" i="7"/>
  <c r="R286" i="7"/>
  <c r="T291" i="7"/>
  <c r="BK301" i="7"/>
  <c r="J301" i="7"/>
  <c r="J139" i="7"/>
  <c r="P251" i="8"/>
  <c r="BK148" i="2"/>
  <c r="J148" i="2" s="1"/>
  <c r="J99" i="2" s="1"/>
  <c r="R148" i="2"/>
  <c r="BK213" i="2"/>
  <c r="J213" i="2" s="1"/>
  <c r="J100" i="2" s="1"/>
  <c r="R213" i="2"/>
  <c r="R217" i="2"/>
  <c r="R267" i="2"/>
  <c r="P285" i="2"/>
  <c r="P305" i="2"/>
  <c r="BK321" i="2"/>
  <c r="J321" i="2"/>
  <c r="J110" i="2" s="1"/>
  <c r="T321" i="2"/>
  <c r="T339" i="2"/>
  <c r="T358" i="2"/>
  <c r="R369" i="2"/>
  <c r="P381" i="2"/>
  <c r="P134" i="3"/>
  <c r="BK140" i="3"/>
  <c r="J140" i="3" s="1"/>
  <c r="J99" i="3" s="1"/>
  <c r="R140" i="3"/>
  <c r="P150" i="3"/>
  <c r="BK162" i="3"/>
  <c r="J162" i="3" s="1"/>
  <c r="J102" i="3" s="1"/>
  <c r="R162" i="3"/>
  <c r="P168" i="3"/>
  <c r="BK185" i="3"/>
  <c r="J185" i="3" s="1"/>
  <c r="J104" i="3" s="1"/>
  <c r="R185" i="3"/>
  <c r="T207" i="3"/>
  <c r="R213" i="3"/>
  <c r="BK246" i="3"/>
  <c r="J246" i="3" s="1"/>
  <c r="J108" i="3" s="1"/>
  <c r="R246" i="3"/>
  <c r="P270" i="3"/>
  <c r="BK277" i="3"/>
  <c r="J277" i="3" s="1"/>
  <c r="J110" i="3" s="1"/>
  <c r="R277" i="3"/>
  <c r="P285" i="3"/>
  <c r="BK143" i="4"/>
  <c r="J143" i="4" s="1"/>
  <c r="J100" i="4" s="1"/>
  <c r="R143" i="4"/>
  <c r="P166" i="4"/>
  <c r="R166" i="4"/>
  <c r="P215" i="4"/>
  <c r="BK285" i="4"/>
  <c r="J285" i="4" s="1"/>
  <c r="J106" i="4" s="1"/>
  <c r="R285" i="4"/>
  <c r="P315" i="4"/>
  <c r="P134" i="5"/>
  <c r="P131" i="5" s="1"/>
  <c r="BK140" i="5"/>
  <c r="J140" i="5" s="1"/>
  <c r="J100" i="5" s="1"/>
  <c r="R140" i="5"/>
  <c r="T148" i="5"/>
  <c r="BK157" i="5"/>
  <c r="T157" i="5"/>
  <c r="R165" i="5"/>
  <c r="R173" i="5"/>
  <c r="P189" i="5"/>
  <c r="R189" i="5"/>
  <c r="P196" i="5"/>
  <c r="BK212" i="5"/>
  <c r="J212" i="5" s="1"/>
  <c r="J110" i="5" s="1"/>
  <c r="R212" i="5"/>
  <c r="BK145" i="6"/>
  <c r="J145" i="6" s="1"/>
  <c r="J98" i="6" s="1"/>
  <c r="P157" i="6"/>
  <c r="BK207" i="6"/>
  <c r="J207" i="6" s="1"/>
  <c r="J100" i="6" s="1"/>
  <c r="T207" i="6"/>
  <c r="T276" i="6"/>
  <c r="BK293" i="6"/>
  <c r="R293" i="6"/>
  <c r="P312" i="6"/>
  <c r="BK317" i="6"/>
  <c r="J317" i="6" s="1"/>
  <c r="J106" i="6" s="1"/>
  <c r="T317" i="6"/>
  <c r="T325" i="6"/>
  <c r="P335" i="6"/>
  <c r="BK347" i="6"/>
  <c r="J347" i="6"/>
  <c r="J109" i="6"/>
  <c r="R347" i="6"/>
  <c r="T347" i="6"/>
  <c r="R350" i="6"/>
  <c r="R361" i="6"/>
  <c r="T361" i="6"/>
  <c r="P366" i="6"/>
  <c r="T366" i="6"/>
  <c r="P380" i="6"/>
  <c r="T380" i="6"/>
  <c r="R411" i="6"/>
  <c r="BK427" i="6"/>
  <c r="J427" i="6"/>
  <c r="J116" i="6" s="1"/>
  <c r="R427" i="6"/>
  <c r="BK458" i="6"/>
  <c r="J458" i="6"/>
  <c r="J117" i="6" s="1"/>
  <c r="R458" i="6"/>
  <c r="BK500" i="6"/>
  <c r="J500" i="6"/>
  <c r="J118" i="6" s="1"/>
  <c r="R500" i="6"/>
  <c r="BK515" i="6"/>
  <c r="J515" i="6"/>
  <c r="J119" i="6" s="1"/>
  <c r="P515" i="6"/>
  <c r="T515" i="6"/>
  <c r="P522" i="6"/>
  <c r="R522" i="6"/>
  <c r="R180" i="7"/>
  <c r="P192" i="7"/>
  <c r="R203" i="7"/>
  <c r="P206" i="7"/>
  <c r="R211" i="7"/>
  <c r="T216" i="7"/>
  <c r="BK221" i="7"/>
  <c r="J221" i="7" s="1"/>
  <c r="J115" i="7" s="1"/>
  <c r="T226" i="7"/>
  <c r="P236" i="7"/>
  <c r="R246" i="7"/>
  <c r="P250" i="7"/>
  <c r="P253" i="7"/>
  <c r="BK260" i="7"/>
  <c r="J260" i="7" s="1"/>
  <c r="J126" i="7" s="1"/>
  <c r="T260" i="7"/>
  <c r="R263" i="7"/>
  <c r="R266" i="7"/>
  <c r="BK276" i="7"/>
  <c r="J276" i="7"/>
  <c r="J130" i="7"/>
  <c r="BK286" i="7"/>
  <c r="J286" i="7" s="1"/>
  <c r="J133" i="7" s="1"/>
  <c r="BK291" i="7"/>
  <c r="J291" i="7" s="1"/>
  <c r="J135" i="7" s="1"/>
  <c r="T301" i="7"/>
  <c r="P137" i="8"/>
  <c r="BK162" i="8"/>
  <c r="J162" i="8" s="1"/>
  <c r="J99" i="8" s="1"/>
  <c r="P162" i="8"/>
  <c r="T162" i="8"/>
  <c r="T165" i="8"/>
  <c r="BK182" i="8"/>
  <c r="J182" i="8"/>
  <c r="J102" i="8" s="1"/>
  <c r="R182" i="8"/>
  <c r="P196" i="8"/>
  <c r="T180" i="7"/>
  <c r="T192" i="7"/>
  <c r="P203" i="7"/>
  <c r="R206" i="7"/>
  <c r="BK211" i="7"/>
  <c r="J211" i="7" s="1"/>
  <c r="J111" i="7" s="1"/>
  <c r="BK216" i="7"/>
  <c r="J216" i="7"/>
  <c r="J113" i="7" s="1"/>
  <c r="P221" i="7"/>
  <c r="P226" i="7"/>
  <c r="R236" i="7"/>
  <c r="BK246" i="7"/>
  <c r="J246" i="7" s="1"/>
  <c r="J120" i="7" s="1"/>
  <c r="T246" i="7"/>
  <c r="R250" i="7"/>
  <c r="T253" i="7"/>
  <c r="R257" i="7"/>
  <c r="BK263" i="7"/>
  <c r="J263" i="7" s="1"/>
  <c r="J127" i="7" s="1"/>
  <c r="BK266" i="7"/>
  <c r="J266" i="7"/>
  <c r="J128" i="7" s="1"/>
  <c r="BK273" i="7"/>
  <c r="J273" i="7"/>
  <c r="J129" i="7"/>
  <c r="T273" i="7"/>
  <c r="P276" i="7"/>
  <c r="P286" i="7"/>
  <c r="R291" i="7"/>
  <c r="R290" i="7" s="1"/>
  <c r="R301" i="7"/>
  <c r="BK137" i="8"/>
  <c r="J137" i="8"/>
  <c r="J98" i="8" s="1"/>
  <c r="T137" i="8"/>
  <c r="BK165" i="8"/>
  <c r="J165" i="8"/>
  <c r="J100" i="8" s="1"/>
  <c r="R165" i="8"/>
  <c r="P182" i="8"/>
  <c r="BK196" i="8"/>
  <c r="J196" i="8" s="1"/>
  <c r="J105" i="8" s="1"/>
  <c r="R196" i="8"/>
  <c r="T226" i="8"/>
  <c r="P136" i="2"/>
  <c r="R136" i="2"/>
  <c r="R135" i="2"/>
  <c r="P148" i="2"/>
  <c r="BK217" i="2"/>
  <c r="J217" i="2" s="1"/>
  <c r="J101" i="2" s="1"/>
  <c r="T217" i="2"/>
  <c r="T267" i="2"/>
  <c r="BK285" i="2"/>
  <c r="J285" i="2"/>
  <c r="J106" i="2"/>
  <c r="R285" i="2"/>
  <c r="R282" i="2" s="1"/>
  <c r="BK305" i="2"/>
  <c r="J305" i="2"/>
  <c r="J109" i="2" s="1"/>
  <c r="T305" i="2"/>
  <c r="R321" i="2"/>
  <c r="P339" i="2"/>
  <c r="BK358" i="2"/>
  <c r="J358" i="2" s="1"/>
  <c r="J112" i="2" s="1"/>
  <c r="P358" i="2"/>
  <c r="BK369" i="2"/>
  <c r="J369" i="2" s="1"/>
  <c r="J113" i="2" s="1"/>
  <c r="BK381" i="2"/>
  <c r="J381" i="2" s="1"/>
  <c r="J114" i="2" s="1"/>
  <c r="R381" i="2"/>
  <c r="T134" i="3"/>
  <c r="P140" i="3"/>
  <c r="BK150" i="3"/>
  <c r="J150" i="3"/>
  <c r="J101" i="3"/>
  <c r="T150" i="3"/>
  <c r="BK168" i="3"/>
  <c r="J168" i="3"/>
  <c r="J103" i="3"/>
  <c r="R168" i="3"/>
  <c r="T185" i="3"/>
  <c r="P207" i="3"/>
  <c r="P213" i="3"/>
  <c r="P246" i="3"/>
  <c r="BK270" i="3"/>
  <c r="J270" i="3"/>
  <c r="J109" i="3" s="1"/>
  <c r="R270" i="3"/>
  <c r="P277" i="3"/>
  <c r="BK285" i="3"/>
  <c r="J285" i="3" s="1"/>
  <c r="J111" i="3" s="1"/>
  <c r="R285" i="3"/>
  <c r="P132" i="4"/>
  <c r="P129" i="4" s="1"/>
  <c r="R132" i="4"/>
  <c r="R129" i="4"/>
  <c r="T143" i="4"/>
  <c r="BK166" i="4"/>
  <c r="J166" i="4" s="1"/>
  <c r="J104" i="4" s="1"/>
  <c r="BK215" i="4"/>
  <c r="J215" i="4" s="1"/>
  <c r="J105" i="4" s="1"/>
  <c r="R215" i="4"/>
  <c r="P285" i="4"/>
  <c r="BK315" i="4"/>
  <c r="J315" i="4" s="1"/>
  <c r="J107" i="4" s="1"/>
  <c r="R315" i="4"/>
  <c r="BK134" i="5"/>
  <c r="J134" i="5" s="1"/>
  <c r="J99" i="5" s="1"/>
  <c r="R134" i="5"/>
  <c r="R131" i="5" s="1"/>
  <c r="P140" i="5"/>
  <c r="BK148" i="5"/>
  <c r="J148" i="5"/>
  <c r="J101" i="5" s="1"/>
  <c r="R148" i="5"/>
  <c r="P157" i="5"/>
  <c r="P165" i="5"/>
  <c r="T165" i="5"/>
  <c r="T173" i="5"/>
  <c r="T189" i="5"/>
  <c r="R196" i="5"/>
  <c r="P212" i="5"/>
  <c r="P145" i="6"/>
  <c r="R145" i="6"/>
  <c r="T145" i="6"/>
  <c r="T144" i="6" s="1"/>
  <c r="R157" i="6"/>
  <c r="P207" i="6"/>
  <c r="BK276" i="6"/>
  <c r="J276" i="6" s="1"/>
  <c r="J101" i="6" s="1"/>
  <c r="R276" i="6"/>
  <c r="P293" i="6"/>
  <c r="BK312" i="6"/>
  <c r="J312" i="6" s="1"/>
  <c r="J105" i="6" s="1"/>
  <c r="R312" i="6"/>
  <c r="P317" i="6"/>
  <c r="BK325" i="6"/>
  <c r="J325" i="6"/>
  <c r="J107" i="6"/>
  <c r="BK335" i="6"/>
  <c r="J335" i="6" s="1"/>
  <c r="J108" i="6" s="1"/>
  <c r="R335" i="6"/>
  <c r="P347" i="6"/>
  <c r="P350" i="6"/>
  <c r="P180" i="7"/>
  <c r="R192" i="7"/>
  <c r="BK203" i="7"/>
  <c r="J203" i="7" s="1"/>
  <c r="J108" i="7" s="1"/>
  <c r="T203" i="7"/>
  <c r="T206" i="7"/>
  <c r="T211" i="7"/>
  <c r="P216" i="7"/>
  <c r="T221" i="7"/>
  <c r="R226" i="7"/>
  <c r="T236" i="7"/>
  <c r="P246" i="7"/>
  <c r="T250" i="7"/>
  <c r="R253" i="7"/>
  <c r="P257" i="7"/>
  <c r="P260" i="7"/>
  <c r="P263" i="7"/>
  <c r="P266" i="7"/>
  <c r="R273" i="7"/>
  <c r="T276" i="7"/>
  <c r="T286" i="7"/>
  <c r="P291" i="7"/>
  <c r="P290" i="7" s="1"/>
  <c r="P301" i="7"/>
  <c r="R137" i="8"/>
  <c r="R162" i="8"/>
  <c r="P165" i="8"/>
  <c r="T182" i="8"/>
  <c r="T196" i="8"/>
  <c r="BK226" i="8"/>
  <c r="J226" i="8" s="1"/>
  <c r="J107" i="8" s="1"/>
  <c r="P226" i="8"/>
  <c r="R226" i="8"/>
  <c r="BK232" i="8"/>
  <c r="J232" i="8"/>
  <c r="J108" i="8"/>
  <c r="P232" i="8"/>
  <c r="R232" i="8"/>
  <c r="T232" i="8"/>
  <c r="BK239" i="8"/>
  <c r="J239" i="8" s="1"/>
  <c r="J110" i="8" s="1"/>
  <c r="P239" i="8"/>
  <c r="R239" i="8"/>
  <c r="T239" i="8"/>
  <c r="BK247" i="8"/>
  <c r="J247" i="8"/>
  <c r="J111" i="8"/>
  <c r="P247" i="8"/>
  <c r="R247" i="8"/>
  <c r="T247" i="8"/>
  <c r="BK251" i="8"/>
  <c r="J251" i="8" s="1"/>
  <c r="J112" i="8" s="1"/>
  <c r="R251" i="8"/>
  <c r="T251" i="8"/>
  <c r="BK257" i="8"/>
  <c r="J257" i="8" s="1"/>
  <c r="J114" i="8" s="1"/>
  <c r="P257" i="8"/>
  <c r="P256" i="8" s="1"/>
  <c r="R257" i="8"/>
  <c r="R256" i="8"/>
  <c r="T257" i="8"/>
  <c r="T256" i="8" s="1"/>
  <c r="BK124" i="9"/>
  <c r="J124" i="9"/>
  <c r="J98" i="9"/>
  <c r="P124" i="9"/>
  <c r="R124" i="9"/>
  <c r="T124" i="9"/>
  <c r="BK136" i="9"/>
  <c r="J136" i="9" s="1"/>
  <c r="J102" i="9" s="1"/>
  <c r="P136" i="9"/>
  <c r="R136" i="9"/>
  <c r="T136" i="9"/>
  <c r="J89" i="2"/>
  <c r="F92" i="2"/>
  <c r="BE137" i="2"/>
  <c r="BE146" i="2"/>
  <c r="BE150" i="2"/>
  <c r="BE151" i="2"/>
  <c r="BE155" i="2"/>
  <c r="BE166" i="2"/>
  <c r="BE176" i="2"/>
  <c r="BE209" i="2"/>
  <c r="BE211" i="2"/>
  <c r="BE215" i="2"/>
  <c r="BE220" i="2"/>
  <c r="BE222" i="2"/>
  <c r="BE226" i="2"/>
  <c r="BE227" i="2"/>
  <c r="BE231" i="2"/>
  <c r="BE233" i="2"/>
  <c r="BE235" i="2"/>
  <c r="BE239" i="2"/>
  <c r="BE246" i="2"/>
  <c r="BE271" i="2"/>
  <c r="BE287" i="2"/>
  <c r="BE288" i="2"/>
  <c r="BE290" i="2"/>
  <c r="BE295" i="2"/>
  <c r="BE296" i="2"/>
  <c r="BE303" i="2"/>
  <c r="BE306" i="2"/>
  <c r="BE319" i="2"/>
  <c r="BE327" i="2"/>
  <c r="BE333" i="2"/>
  <c r="BE337" i="2"/>
  <c r="BE343" i="2"/>
  <c r="BE348" i="2"/>
  <c r="BE353" i="2"/>
  <c r="BE357" i="2"/>
  <c r="BE359" i="2"/>
  <c r="BE360" i="2"/>
  <c r="BE365" i="2"/>
  <c r="BE370" i="2"/>
  <c r="BE380" i="2"/>
  <c r="BE383" i="2"/>
  <c r="BE386" i="2"/>
  <c r="BE388" i="2"/>
  <c r="BK280" i="2"/>
  <c r="J280" i="2"/>
  <c r="J103" i="2" s="1"/>
  <c r="BK283" i="2"/>
  <c r="J283" i="2"/>
  <c r="J105" i="2"/>
  <c r="E85" i="3"/>
  <c r="J89" i="3"/>
  <c r="F92" i="3"/>
  <c r="J128" i="3"/>
  <c r="BE139" i="3"/>
  <c r="BE156" i="3"/>
  <c r="BE158" i="3"/>
  <c r="BE163" i="3"/>
  <c r="BE167" i="3"/>
  <c r="BE169" i="3"/>
  <c r="BE178" i="3"/>
  <c r="BE181" i="3"/>
  <c r="BE201" i="3"/>
  <c r="BE206" i="3"/>
  <c r="BE208" i="3"/>
  <c r="BE228" i="3"/>
  <c r="BE230" i="3"/>
  <c r="BE252" i="3"/>
  <c r="BE256" i="3"/>
  <c r="BE264" i="3"/>
  <c r="BE267" i="3"/>
  <c r="BE271" i="3"/>
  <c r="BE274" i="3"/>
  <c r="BE278" i="3"/>
  <c r="BE283" i="3"/>
  <c r="BE293" i="3"/>
  <c r="E118" i="4"/>
  <c r="J124" i="4"/>
  <c r="BE145" i="4"/>
  <c r="BE148" i="4"/>
  <c r="BE158" i="4"/>
  <c r="BE161" i="4"/>
  <c r="BE164" i="4"/>
  <c r="BE195" i="4"/>
  <c r="BE197" i="4"/>
  <c r="BE199" i="4"/>
  <c r="BE207" i="4"/>
  <c r="BE214" i="4"/>
  <c r="BE216" i="4"/>
  <c r="BE231" i="4"/>
  <c r="BE232" i="4"/>
  <c r="BE264" i="4"/>
  <c r="BE268" i="4"/>
  <c r="BE281" i="4"/>
  <c r="BE282" i="4"/>
  <c r="BE284" i="4"/>
  <c r="BE300" i="4"/>
  <c r="BE301" i="4"/>
  <c r="BE304" i="4"/>
  <c r="BE312" i="4"/>
  <c r="J89" i="5"/>
  <c r="F92" i="5"/>
  <c r="J126" i="5"/>
  <c r="BE135" i="5"/>
  <c r="BE138" i="5"/>
  <c r="BE144" i="5"/>
  <c r="BE150" i="5"/>
  <c r="BE153" i="5"/>
  <c r="BE155" i="5"/>
  <c r="BE166" i="5"/>
  <c r="BE174" i="5"/>
  <c r="BE175" i="5"/>
  <c r="BE186" i="5"/>
  <c r="BE192" i="5"/>
  <c r="BE198" i="5"/>
  <c r="BE201" i="5"/>
  <c r="BE208" i="5"/>
  <c r="BE213" i="5"/>
  <c r="BE215" i="5"/>
  <c r="BK154" i="5"/>
  <c r="J154" i="5"/>
  <c r="J102" i="5"/>
  <c r="F92" i="6"/>
  <c r="BE146" i="6"/>
  <c r="BE149" i="6"/>
  <c r="BE151" i="6"/>
  <c r="BE178" i="6"/>
  <c r="BE185" i="6"/>
  <c r="BE195" i="6"/>
  <c r="BE204" i="6"/>
  <c r="BE205" i="6"/>
  <c r="BE226" i="6"/>
  <c r="BE233" i="6"/>
  <c r="BE237" i="6"/>
  <c r="BE247" i="6"/>
  <c r="BE261" i="6"/>
  <c r="BE277" i="6"/>
  <c r="BE280" i="6"/>
  <c r="BE282" i="6"/>
  <c r="BE291" i="6"/>
  <c r="BE301" i="6"/>
  <c r="BE306" i="6"/>
  <c r="BE309" i="6"/>
  <c r="BE314" i="6"/>
  <c r="BE316" i="6"/>
  <c r="BE318" i="6"/>
  <c r="BE322" i="6"/>
  <c r="BE326" i="6"/>
  <c r="BE328" i="6"/>
  <c r="BE332" i="6"/>
  <c r="BE333" i="6"/>
  <c r="BE337" i="6"/>
  <c r="BE339" i="6"/>
  <c r="BE343" i="6"/>
  <c r="BE345" i="6"/>
  <c r="BE353" i="6"/>
  <c r="BE354" i="6"/>
  <c r="BE359" i="6"/>
  <c r="BE362" i="6"/>
  <c r="BE365" i="6"/>
  <c r="BE370" i="6"/>
  <c r="BE379" i="6"/>
  <c r="BE393" i="6"/>
  <c r="BE394" i="6"/>
  <c r="BE416" i="6"/>
  <c r="BE418" i="6"/>
  <c r="BE423" i="6"/>
  <c r="BE426" i="6"/>
  <c r="BE441" i="6"/>
  <c r="BE454" i="6"/>
  <c r="BE457" i="6"/>
  <c r="BE459" i="6"/>
  <c r="BE471" i="6"/>
  <c r="BE481" i="6"/>
  <c r="BE489" i="6"/>
  <c r="BE497" i="6"/>
  <c r="BE499" i="6"/>
  <c r="BE502" i="6"/>
  <c r="BE512" i="6"/>
  <c r="BE520" i="6"/>
  <c r="BE523" i="6"/>
  <c r="BE527" i="6"/>
  <c r="BE531" i="6"/>
  <c r="BE534" i="6"/>
  <c r="BE536" i="6"/>
  <c r="BE537" i="6"/>
  <c r="BE538" i="6"/>
  <c r="BE556" i="6"/>
  <c r="BE585" i="6"/>
  <c r="BK290" i="6"/>
  <c r="J290" i="6" s="1"/>
  <c r="J102" i="6" s="1"/>
  <c r="BK587" i="6"/>
  <c r="J587" i="6"/>
  <c r="J123" i="6" s="1"/>
  <c r="J89" i="7"/>
  <c r="J91" i="7"/>
  <c r="BE170" i="7"/>
  <c r="BE181" i="7"/>
  <c r="BE189" i="7"/>
  <c r="BE195" i="7"/>
  <c r="BE197" i="7"/>
  <c r="BE198" i="7"/>
  <c r="BE199" i="7"/>
  <c r="BE207" i="7"/>
  <c r="BE222" i="7"/>
  <c r="BE225" i="7"/>
  <c r="BE228" i="7"/>
  <c r="BE229" i="7"/>
  <c r="BE234" i="7"/>
  <c r="BE235" i="7"/>
  <c r="BE243" i="7"/>
  <c r="BE248" i="7"/>
  <c r="BE258" i="7"/>
  <c r="BE264" i="7"/>
  <c r="BE267" i="7"/>
  <c r="BE269" i="7"/>
  <c r="BE275" i="7"/>
  <c r="BE277" i="7"/>
  <c r="BE279" i="7"/>
  <c r="BE285" i="7"/>
  <c r="BE292" i="7"/>
  <c r="BE294" i="7"/>
  <c r="BE296" i="7"/>
  <c r="BE298" i="7"/>
  <c r="BE313" i="7"/>
  <c r="BK201" i="7"/>
  <c r="J201" i="7" s="1"/>
  <c r="J107" i="7" s="1"/>
  <c r="BK209" i="7"/>
  <c r="J209" i="7" s="1"/>
  <c r="J110" i="7" s="1"/>
  <c r="BK214" i="7"/>
  <c r="J214" i="7"/>
  <c r="J112" i="7" s="1"/>
  <c r="BK314" i="7"/>
  <c r="J314" i="7"/>
  <c r="J146" i="7"/>
  <c r="E125" i="8"/>
  <c r="J131" i="8"/>
  <c r="BE144" i="8"/>
  <c r="BE146" i="8"/>
  <c r="BE157" i="8"/>
  <c r="BE161" i="8"/>
  <c r="BE171" i="8"/>
  <c r="BE172" i="8"/>
  <c r="BE174" i="8"/>
  <c r="BE193" i="8"/>
  <c r="BE212" i="8"/>
  <c r="BE213" i="8"/>
  <c r="BE220" i="8"/>
  <c r="BE235" i="8"/>
  <c r="BE253" i="8"/>
  <c r="BE255" i="8"/>
  <c r="BE258" i="8"/>
  <c r="BE264" i="8"/>
  <c r="BE267" i="8"/>
  <c r="BE140" i="2"/>
  <c r="BE149" i="2"/>
  <c r="BE152" i="2"/>
  <c r="BE162" i="2"/>
  <c r="BE214" i="2"/>
  <c r="BE223" i="2"/>
  <c r="BE228" i="2"/>
  <c r="BE234" i="2"/>
  <c r="BE237" i="2"/>
  <c r="BE238" i="2"/>
  <c r="BE241" i="2"/>
  <c r="BE270" i="2"/>
  <c r="BE274" i="2"/>
  <c r="BE281" i="2"/>
  <c r="BE300" i="2"/>
  <c r="BE320" i="2"/>
  <c r="BE322" i="2"/>
  <c r="BE324" i="2"/>
  <c r="BE330" i="2"/>
  <c r="BE335" i="2"/>
  <c r="BE338" i="2"/>
  <c r="BE345" i="2"/>
  <c r="BE350" i="2"/>
  <c r="BE356" i="2"/>
  <c r="BE367" i="2"/>
  <c r="BE374" i="2"/>
  <c r="BE378" i="2"/>
  <c r="BE382" i="2"/>
  <c r="BE385" i="2"/>
  <c r="BK299" i="2"/>
  <c r="J299" i="2" s="1"/>
  <c r="J107" i="2" s="1"/>
  <c r="BE135" i="3"/>
  <c r="BE141" i="3"/>
  <c r="BE148" i="3"/>
  <c r="BE177" i="3"/>
  <c r="BE183" i="3"/>
  <c r="BE187" i="3"/>
  <c r="BE191" i="3"/>
  <c r="BE202" i="3"/>
  <c r="BE211" i="3"/>
  <c r="BE214" i="3"/>
  <c r="BE223" i="3"/>
  <c r="BE225" i="3"/>
  <c r="BE229" i="3"/>
  <c r="BE234" i="3"/>
  <c r="BE241" i="3"/>
  <c r="BE245" i="3"/>
  <c r="BE247" i="3"/>
  <c r="BE253" i="3"/>
  <c r="BE255" i="3"/>
  <c r="BE268" i="3"/>
  <c r="BE276" i="3"/>
  <c r="BE280" i="3"/>
  <c r="BE286" i="3"/>
  <c r="BE292" i="3"/>
  <c r="BE295" i="3"/>
  <c r="BK294" i="3"/>
  <c r="J294" i="3" s="1"/>
  <c r="J112" i="3" s="1"/>
  <c r="J122" i="4"/>
  <c r="BE131" i="4"/>
  <c r="BE134" i="4"/>
  <c r="BE139" i="4"/>
  <c r="BE159" i="4"/>
  <c r="BE165" i="4"/>
  <c r="BE172" i="4"/>
  <c r="BE177" i="4"/>
  <c r="BE179" i="4"/>
  <c r="BE183" i="4"/>
  <c r="BE186" i="4"/>
  <c r="BE203" i="4"/>
  <c r="BE204" i="4"/>
  <c r="BE208" i="4"/>
  <c r="BE218" i="4"/>
  <c r="BE236" i="4"/>
  <c r="BE237" i="4"/>
  <c r="BE245" i="4"/>
  <c r="BE265" i="4"/>
  <c r="BE270" i="4"/>
  <c r="BE274" i="4"/>
  <c r="BE277" i="4"/>
  <c r="BE279" i="4"/>
  <c r="BE314" i="4"/>
  <c r="BE316" i="4"/>
  <c r="BE317" i="4"/>
  <c r="BE318" i="4"/>
  <c r="BE322" i="4"/>
  <c r="BE323" i="4"/>
  <c r="BE325" i="4"/>
  <c r="BK160" i="4"/>
  <c r="J160" i="4"/>
  <c r="J101" i="4"/>
  <c r="BK324" i="4"/>
  <c r="J324" i="4" s="1"/>
  <c r="J108" i="4" s="1"/>
  <c r="E85" i="5"/>
  <c r="BE133" i="5"/>
  <c r="BE136" i="5"/>
  <c r="BE139" i="5"/>
  <c r="BE143" i="5"/>
  <c r="BE146" i="5"/>
  <c r="BE158" i="5"/>
  <c r="BE162" i="5"/>
  <c r="BE171" i="5"/>
  <c r="BE176" i="5"/>
  <c r="BE181" i="5"/>
  <c r="BE188" i="5"/>
  <c r="BE199" i="5"/>
  <c r="BE204" i="5"/>
  <c r="BE218" i="5"/>
  <c r="E85" i="6"/>
  <c r="J91" i="6"/>
  <c r="BE147" i="6"/>
  <c r="BE148" i="6"/>
  <c r="BE152" i="6"/>
  <c r="BE154" i="6"/>
  <c r="BE161" i="6"/>
  <c r="BE183" i="6"/>
  <c r="BE208" i="6"/>
  <c r="BE232" i="6"/>
  <c r="BE260" i="6"/>
  <c r="BE262" i="6"/>
  <c r="BE279" i="6"/>
  <c r="BE286" i="6"/>
  <c r="BE303" i="6"/>
  <c r="BE311" i="6"/>
  <c r="BE313" i="6"/>
  <c r="BE321" i="6"/>
  <c r="BE330" i="6"/>
  <c r="BE334" i="6"/>
  <c r="BE336" i="6"/>
  <c r="BE340" i="6"/>
  <c r="BE342" i="6"/>
  <c r="BE344" i="6"/>
  <c r="BE349" i="6"/>
  <c r="BE352" i="6"/>
  <c r="BE357" i="6"/>
  <c r="BE363" i="6"/>
  <c r="BE367" i="6"/>
  <c r="BE369" i="6"/>
  <c r="BE378" i="6"/>
  <c r="BE403" i="6"/>
  <c r="BE412" i="6"/>
  <c r="BE414" i="6"/>
  <c r="BE415" i="6"/>
  <c r="BE420" i="6"/>
  <c r="BE421" i="6"/>
  <c r="BE422" i="6"/>
  <c r="BE424" i="6"/>
  <c r="BE429" i="6"/>
  <c r="BE438" i="6"/>
  <c r="BE453" i="6"/>
  <c r="BE469" i="6"/>
  <c r="BE479" i="6"/>
  <c r="BE501" i="6"/>
  <c r="BE513" i="6"/>
  <c r="BE514" i="6"/>
  <c r="BE518" i="6"/>
  <c r="BE521" i="6"/>
  <c r="BE530" i="6"/>
  <c r="BE575" i="6"/>
  <c r="BE588" i="6"/>
  <c r="BK358" i="6"/>
  <c r="J358" i="6"/>
  <c r="J111" i="6" s="1"/>
  <c r="BK584" i="6"/>
  <c r="BK583" i="6"/>
  <c r="J583" i="6"/>
  <c r="J121" i="6" s="1"/>
  <c r="E85" i="7"/>
  <c r="F92" i="7"/>
  <c r="BE172" i="7"/>
  <c r="BE174" i="7"/>
  <c r="BE176" i="7"/>
  <c r="BE178" i="7"/>
  <c r="BE183" i="7"/>
  <c r="BE185" i="7"/>
  <c r="BE187" i="7"/>
  <c r="BE191" i="7"/>
  <c r="BE193" i="7"/>
  <c r="BE194" i="7"/>
  <c r="BE196" i="7"/>
  <c r="BE200" i="7"/>
  <c r="BE202" i="7"/>
  <c r="BE204" i="7"/>
  <c r="BE205" i="7"/>
  <c r="BE208" i="7"/>
  <c r="BE210" i="7"/>
  <c r="BE212" i="7"/>
  <c r="BE213" i="7"/>
  <c r="BE215" i="7"/>
  <c r="BE218" i="7"/>
  <c r="BE220" i="7"/>
  <c r="BE227" i="7"/>
  <c r="BE230" i="7"/>
  <c r="BE231" i="7"/>
  <c r="BE232" i="7"/>
  <c r="BE241" i="7"/>
  <c r="BE242" i="7"/>
  <c r="BE247" i="7"/>
  <c r="BE254" i="7"/>
  <c r="BE255" i="7"/>
  <c r="BE265" i="7"/>
  <c r="BE271" i="7"/>
  <c r="BE278" i="7"/>
  <c r="BE280" i="7"/>
  <c r="BE283" i="7"/>
  <c r="BE289" i="7"/>
  <c r="BE300" i="7"/>
  <c r="BE303" i="7"/>
  <c r="BE310" i="7"/>
  <c r="BK169" i="7"/>
  <c r="BK224" i="7"/>
  <c r="J224" i="7" s="1"/>
  <c r="J116" i="7" s="1"/>
  <c r="BK244" i="7"/>
  <c r="J244" i="7" s="1"/>
  <c r="J119" i="7" s="1"/>
  <c r="BK295" i="7"/>
  <c r="J295" i="7"/>
  <c r="J136" i="7" s="1"/>
  <c r="BK316" i="7"/>
  <c r="J316" i="7"/>
  <c r="J147" i="7"/>
  <c r="BE138" i="8"/>
  <c r="BE168" i="8"/>
  <c r="BE170" i="8"/>
  <c r="BE175" i="8"/>
  <c r="BE180" i="8"/>
  <c r="BE183" i="8"/>
  <c r="BE184" i="8"/>
  <c r="BE190" i="8"/>
  <c r="BE214" i="8"/>
  <c r="BE218" i="8"/>
  <c r="BE219" i="8"/>
  <c r="BE221" i="8"/>
  <c r="BE225" i="8"/>
  <c r="BE227" i="8"/>
  <c r="BE233" i="8"/>
  <c r="BE237" i="8"/>
  <c r="BE250" i="8"/>
  <c r="BE252" i="8"/>
  <c r="BE254" i="8"/>
  <c r="BE239" i="7"/>
  <c r="BE245" i="7"/>
  <c r="BE251" i="7"/>
  <c r="BE252" i="7"/>
  <c r="BE259" i="7"/>
  <c r="BE262" i="7"/>
  <c r="BE268" i="7"/>
  <c r="BE270" i="7"/>
  <c r="BE281" i="7"/>
  <c r="BE293" i="7"/>
  <c r="BE302" i="7"/>
  <c r="BE315" i="7"/>
  <c r="BE317" i="7"/>
  <c r="BK171" i="7"/>
  <c r="J171" i="7" s="1"/>
  <c r="J99" i="7" s="1"/>
  <c r="BK175" i="7"/>
  <c r="J175" i="7" s="1"/>
  <c r="J101" i="7" s="1"/>
  <c r="BK177" i="7"/>
  <c r="J177" i="7"/>
  <c r="J102" i="7" s="1"/>
  <c r="BK219" i="7"/>
  <c r="J219" i="7"/>
  <c r="J114" i="7"/>
  <c r="BK297" i="7"/>
  <c r="J297" i="7" s="1"/>
  <c r="J137" i="7" s="1"/>
  <c r="BK299" i="7"/>
  <c r="J299" i="7" s="1"/>
  <c r="J138" i="7" s="1"/>
  <c r="BK305" i="7"/>
  <c r="J305" i="7"/>
  <c r="J141" i="7" s="1"/>
  <c r="BK309" i="7"/>
  <c r="J309" i="7"/>
  <c r="J143" i="7"/>
  <c r="BK312" i="7"/>
  <c r="J312" i="7" s="1"/>
  <c r="J145" i="7" s="1"/>
  <c r="F92" i="8"/>
  <c r="BE143" i="8"/>
  <c r="BE148" i="8"/>
  <c r="BE154" i="8"/>
  <c r="BE159" i="8"/>
  <c r="BE164" i="8"/>
  <c r="BE166" i="8"/>
  <c r="BE167" i="8"/>
  <c r="BE173" i="8"/>
  <c r="BE176" i="8"/>
  <c r="BE187" i="8"/>
  <c r="BE201" i="8"/>
  <c r="BE206" i="8"/>
  <c r="BE208" i="8"/>
  <c r="BE222" i="8"/>
  <c r="BE230" i="8"/>
  <c r="BE246" i="8"/>
  <c r="BE248" i="8"/>
  <c r="BE249" i="8"/>
  <c r="BK189" i="8"/>
  <c r="J189" i="8"/>
  <c r="J103" i="8" s="1"/>
  <c r="BK224" i="8"/>
  <c r="J224" i="8"/>
  <c r="J106" i="8"/>
  <c r="E85" i="2"/>
  <c r="J91" i="2"/>
  <c r="BE139" i="2"/>
  <c r="BE145" i="2"/>
  <c r="BE147" i="2"/>
  <c r="BE153" i="2"/>
  <c r="BE154" i="2"/>
  <c r="BE164" i="2"/>
  <c r="BE168" i="2"/>
  <c r="BE178" i="2"/>
  <c r="BE188" i="2"/>
  <c r="BE216" i="2"/>
  <c r="BE218" i="2"/>
  <c r="BE221" i="2"/>
  <c r="BE229" i="2"/>
  <c r="BE244" i="2"/>
  <c r="BE268" i="2"/>
  <c r="BE272" i="2"/>
  <c r="BE279" i="2"/>
  <c r="BE284" i="2"/>
  <c r="BE286" i="2"/>
  <c r="BE289" i="2"/>
  <c r="BE292" i="2"/>
  <c r="BE314" i="2"/>
  <c r="BE318" i="2"/>
  <c r="BE323" i="2"/>
  <c r="BE332" i="2"/>
  <c r="BE334" i="2"/>
  <c r="BE340" i="2"/>
  <c r="BE346" i="2"/>
  <c r="BE349" i="2"/>
  <c r="BE351" i="2"/>
  <c r="BE354" i="2"/>
  <c r="BE361" i="2"/>
  <c r="BE362" i="2"/>
  <c r="BE363" i="2"/>
  <c r="BE364" i="2"/>
  <c r="BE366" i="2"/>
  <c r="BE368" i="2"/>
  <c r="BE376" i="2"/>
  <c r="BE384" i="2"/>
  <c r="BE390" i="2"/>
  <c r="BE392" i="2"/>
  <c r="BE394" i="2"/>
  <c r="BK302" i="2"/>
  <c r="J302" i="2" s="1"/>
  <c r="J108" i="2" s="1"/>
  <c r="BE136" i="3"/>
  <c r="BE144" i="3"/>
  <c r="BE151" i="3"/>
  <c r="BE157" i="3"/>
  <c r="BE164" i="3"/>
  <c r="BE165" i="3"/>
  <c r="BE166" i="3"/>
  <c r="BE173" i="3"/>
  <c r="BE179" i="3"/>
  <c r="BE186" i="3"/>
  <c r="BE188" i="3"/>
  <c r="BE198" i="3"/>
  <c r="BE205" i="3"/>
  <c r="BE217" i="3"/>
  <c r="BE237" i="3"/>
  <c r="BE242" i="3"/>
  <c r="BE249" i="3"/>
  <c r="BE257" i="3"/>
  <c r="BE259" i="3"/>
  <c r="BE261" i="3"/>
  <c r="BE263" i="3"/>
  <c r="BE266" i="3"/>
  <c r="BE269" i="3"/>
  <c r="BE272" i="3"/>
  <c r="BE281" i="3"/>
  <c r="BE284" i="3"/>
  <c r="BK147" i="3"/>
  <c r="J147" i="3"/>
  <c r="J100" i="3"/>
  <c r="F92" i="4"/>
  <c r="BE133" i="4"/>
  <c r="BE135" i="4"/>
  <c r="BE144" i="4"/>
  <c r="BE146" i="4"/>
  <c r="BE150" i="4"/>
  <c r="BE157" i="4"/>
  <c r="BE167" i="4"/>
  <c r="BE198" i="4"/>
  <c r="BE223" i="4"/>
  <c r="BE263" i="4"/>
  <c r="BE272" i="4"/>
  <c r="BE275" i="4"/>
  <c r="BE283" i="4"/>
  <c r="BE286" i="4"/>
  <c r="BE303" i="4"/>
  <c r="BE311" i="4"/>
  <c r="BK130" i="4"/>
  <c r="BK129" i="4"/>
  <c r="BE137" i="5"/>
  <c r="BE141" i="5"/>
  <c r="BE147" i="5"/>
  <c r="BE149" i="5"/>
  <c r="BE151" i="5"/>
  <c r="BE160" i="5"/>
  <c r="BE164" i="5"/>
  <c r="BE169" i="5"/>
  <c r="BE172" i="5"/>
  <c r="BE178" i="5"/>
  <c r="BE184" i="5"/>
  <c r="BE190" i="5"/>
  <c r="BE195" i="5"/>
  <c r="BE197" i="5"/>
  <c r="BE202" i="5"/>
  <c r="BE205" i="5"/>
  <c r="BE207" i="5"/>
  <c r="BE216" i="5"/>
  <c r="BE217" i="5"/>
  <c r="BK132" i="5"/>
  <c r="J132" i="5"/>
  <c r="J98" i="5" s="1"/>
  <c r="BK163" i="5"/>
  <c r="J163" i="5"/>
  <c r="J105" i="5"/>
  <c r="J89" i="6"/>
  <c r="BE158" i="6"/>
  <c r="BE159" i="6"/>
  <c r="BE160" i="6"/>
  <c r="BE175" i="6"/>
  <c r="BE182" i="6"/>
  <c r="BE186" i="6"/>
  <c r="BE203" i="6"/>
  <c r="BE227" i="6"/>
  <c r="BE235" i="6"/>
  <c r="BE239" i="6"/>
  <c r="BE255" i="6"/>
  <c r="BE258" i="6"/>
  <c r="BE259" i="6"/>
  <c r="BE278" i="6"/>
  <c r="BE294" i="6"/>
  <c r="BE308" i="6"/>
  <c r="BE319" i="6"/>
  <c r="BE323" i="6"/>
  <c r="BE324" i="6"/>
  <c r="BE329" i="6"/>
  <c r="BE331" i="6"/>
  <c r="BE338" i="6"/>
  <c r="BE341" i="6"/>
  <c r="BE346" i="6"/>
  <c r="BE348" i="6"/>
  <c r="BE351" i="6"/>
  <c r="BE355" i="6"/>
  <c r="BE364" i="6"/>
  <c r="BE368" i="6"/>
  <c r="BE371" i="6"/>
  <c r="BE381" i="6"/>
  <c r="BE389" i="6"/>
  <c r="BE405" i="6"/>
  <c r="BE410" i="6"/>
  <c r="BE413" i="6"/>
  <c r="BE417" i="6"/>
  <c r="BE425" i="6"/>
  <c r="BE428" i="6"/>
  <c r="BE430" i="6"/>
  <c r="BE451" i="6"/>
  <c r="BE460" i="6"/>
  <c r="BE510" i="6"/>
  <c r="BE516" i="6"/>
  <c r="BE519" i="6"/>
  <c r="BE528" i="6"/>
  <c r="BE533" i="6"/>
  <c r="BE217" i="7"/>
  <c r="BE223" i="7"/>
  <c r="BE233" i="7"/>
  <c r="BE237" i="7"/>
  <c r="BE238" i="7"/>
  <c r="BE240" i="7"/>
  <c r="BE261" i="7"/>
  <c r="BE272" i="7"/>
  <c r="BE274" i="7"/>
  <c r="BE287" i="7"/>
  <c r="BE288" i="7"/>
  <c r="BE306" i="7"/>
  <c r="BE308" i="7"/>
  <c r="BK173" i="7"/>
  <c r="J173" i="7" s="1"/>
  <c r="J100" i="7" s="1"/>
  <c r="BK190" i="7"/>
  <c r="J190" i="7" s="1"/>
  <c r="J105" i="7" s="1"/>
  <c r="BK282" i="7"/>
  <c r="J282" i="7"/>
  <c r="J131" i="7" s="1"/>
  <c r="BK284" i="7"/>
  <c r="J284" i="7"/>
  <c r="J132" i="7"/>
  <c r="BK307" i="7"/>
  <c r="J307" i="7" s="1"/>
  <c r="J142" i="7" s="1"/>
  <c r="J89" i="8"/>
  <c r="BE139" i="8"/>
  <c r="BE151" i="8"/>
  <c r="BE152" i="8"/>
  <c r="BE155" i="8"/>
  <c r="BE158" i="8"/>
  <c r="BE163" i="8"/>
  <c r="BE169" i="8"/>
  <c r="BE177" i="8"/>
  <c r="BE185" i="8"/>
  <c r="BE197" i="8"/>
  <c r="BE199" i="8"/>
  <c r="BE228" i="8"/>
  <c r="BE240" i="8"/>
  <c r="BE243" i="8"/>
  <c r="BK179" i="8"/>
  <c r="J179" i="8"/>
  <c r="J101" i="8" s="1"/>
  <c r="BK192" i="8"/>
  <c r="J192" i="8"/>
  <c r="J104" i="8"/>
  <c r="BK266" i="8"/>
  <c r="J266" i="8" s="1"/>
  <c r="J115" i="8" s="1"/>
  <c r="E85" i="9"/>
  <c r="J89" i="9"/>
  <c r="J91" i="9"/>
  <c r="F92" i="9"/>
  <c r="BE125" i="9"/>
  <c r="BE127" i="9"/>
  <c r="BE129" i="9"/>
  <c r="BE132" i="9"/>
  <c r="BE135" i="9"/>
  <c r="BE137" i="9"/>
  <c r="BE138" i="9"/>
  <c r="BK128" i="9"/>
  <c r="J128" i="9"/>
  <c r="J99" i="9" s="1"/>
  <c r="BK131" i="9"/>
  <c r="J131" i="9"/>
  <c r="J100" i="9"/>
  <c r="BK134" i="9"/>
  <c r="J134" i="9" s="1"/>
  <c r="J101" i="9" s="1"/>
  <c r="F36" i="2"/>
  <c r="BC95" i="1" s="1"/>
  <c r="J34" i="6"/>
  <c r="AW99" i="1"/>
  <c r="J34" i="2"/>
  <c r="AW95" i="1" s="1"/>
  <c r="F37" i="3"/>
  <c r="BD96" i="1"/>
  <c r="J34" i="7"/>
  <c r="AW100" i="1" s="1"/>
  <c r="F37" i="8"/>
  <c r="BD101" i="1"/>
  <c r="F37" i="4"/>
  <c r="BD97" i="1" s="1"/>
  <c r="F36" i="6"/>
  <c r="BC99" i="1" s="1"/>
  <c r="F36" i="9"/>
  <c r="BC102" i="1" s="1"/>
  <c r="F36" i="8"/>
  <c r="BC101" i="1" s="1"/>
  <c r="F36" i="4"/>
  <c r="BC97" i="1" s="1"/>
  <c r="F37" i="6"/>
  <c r="BD99" i="1" s="1"/>
  <c r="F37" i="7"/>
  <c r="BD100" i="1" s="1"/>
  <c r="F34" i="2"/>
  <c r="BA95" i="1" s="1"/>
  <c r="F34" i="3"/>
  <c r="BA96" i="1" s="1"/>
  <c r="F36" i="7"/>
  <c r="BC100" i="1" s="1"/>
  <c r="F35" i="9"/>
  <c r="BB102" i="1" s="1"/>
  <c r="F34" i="4"/>
  <c r="BA97" i="1" s="1"/>
  <c r="F37" i="2"/>
  <c r="BD95" i="1" s="1"/>
  <c r="J34" i="3"/>
  <c r="AW96" i="1" s="1"/>
  <c r="J34" i="5"/>
  <c r="AW98" i="1" s="1"/>
  <c r="F34" i="7"/>
  <c r="BA100" i="1" s="1"/>
  <c r="F35" i="2"/>
  <c r="BB95" i="1" s="1"/>
  <c r="J34" i="4"/>
  <c r="AW97" i="1" s="1"/>
  <c r="F35" i="5"/>
  <c r="BB98" i="1" s="1"/>
  <c r="J34" i="9"/>
  <c r="AW102" i="1" s="1"/>
  <c r="F35" i="3"/>
  <c r="BB96" i="1" s="1"/>
  <c r="F35" i="4"/>
  <c r="BB97" i="1" s="1"/>
  <c r="F37" i="5"/>
  <c r="BD98" i="1" s="1"/>
  <c r="F35" i="6"/>
  <c r="BB99" i="1" s="1"/>
  <c r="F35" i="7"/>
  <c r="BB100" i="1" s="1"/>
  <c r="F36" i="5"/>
  <c r="BC98" i="1" s="1"/>
  <c r="J34" i="8"/>
  <c r="AW101" i="1" s="1"/>
  <c r="F34" i="8"/>
  <c r="BA101" i="1" s="1"/>
  <c r="F36" i="3"/>
  <c r="BC96" i="1" s="1"/>
  <c r="F34" i="5"/>
  <c r="BA98" i="1" s="1"/>
  <c r="F34" i="6"/>
  <c r="BA99" i="1"/>
  <c r="F35" i="8"/>
  <c r="BB101" i="1" s="1"/>
  <c r="F34" i="9"/>
  <c r="BA102" i="1" s="1"/>
  <c r="F37" i="9"/>
  <c r="BD102" i="1" s="1"/>
  <c r="T282" i="2" l="1"/>
  <c r="P212" i="3"/>
  <c r="T129" i="4"/>
  <c r="P282" i="2"/>
  <c r="P134" i="2" s="1"/>
  <c r="AU95" i="1" s="1"/>
  <c r="T131" i="5"/>
  <c r="BK168" i="7"/>
  <c r="J168" i="7"/>
  <c r="J97" i="7"/>
  <c r="P256" i="7"/>
  <c r="P179" i="7"/>
  <c r="P167" i="7"/>
  <c r="AU100" i="1"/>
  <c r="P292" i="6"/>
  <c r="P135" i="2"/>
  <c r="R292" i="6"/>
  <c r="R162" i="4"/>
  <c r="R128" i="4"/>
  <c r="T212" i="3"/>
  <c r="T135" i="2"/>
  <c r="T134" i="2"/>
  <c r="P123" i="9"/>
  <c r="P122" i="9"/>
  <c r="AU102" i="1" s="1"/>
  <c r="R238" i="8"/>
  <c r="R136" i="8"/>
  <c r="R135" i="8"/>
  <c r="R144" i="6"/>
  <c r="R143" i="6" s="1"/>
  <c r="T136" i="8"/>
  <c r="T179" i="7"/>
  <c r="P136" i="8"/>
  <c r="BK179" i="7"/>
  <c r="J179" i="7"/>
  <c r="J103" i="7"/>
  <c r="T292" i="6"/>
  <c r="T162" i="4"/>
  <c r="T128" i="4"/>
  <c r="P162" i="4"/>
  <c r="P128" i="4" s="1"/>
  <c r="AU97" i="1" s="1"/>
  <c r="BK212" i="3"/>
  <c r="J212" i="3"/>
  <c r="J106" i="3" s="1"/>
  <c r="R133" i="3"/>
  <c r="BK135" i="2"/>
  <c r="J135" i="2"/>
  <c r="J97" i="2" s="1"/>
  <c r="T123" i="9"/>
  <c r="T122" i="9"/>
  <c r="P238" i="8"/>
  <c r="T143" i="6"/>
  <c r="P144" i="6"/>
  <c r="P143" i="6"/>
  <c r="AU99" i="1"/>
  <c r="P156" i="5"/>
  <c r="P130" i="5"/>
  <c r="AU98" i="1"/>
  <c r="R134" i="2"/>
  <c r="T156" i="5"/>
  <c r="T130" i="5"/>
  <c r="R212" i="3"/>
  <c r="P133" i="3"/>
  <c r="P132" i="3" s="1"/>
  <c r="AU96" i="1" s="1"/>
  <c r="T256" i="7"/>
  <c r="R123" i="9"/>
  <c r="R122" i="9" s="1"/>
  <c r="T238" i="8"/>
  <c r="T133" i="3"/>
  <c r="T132" i="3"/>
  <c r="R256" i="7"/>
  <c r="R179" i="7"/>
  <c r="R167" i="7"/>
  <c r="BK292" i="6"/>
  <c r="J292" i="6" s="1"/>
  <c r="J103" i="6" s="1"/>
  <c r="BK156" i="5"/>
  <c r="J156" i="5"/>
  <c r="J103" i="5" s="1"/>
  <c r="T290" i="7"/>
  <c r="R156" i="5"/>
  <c r="R130" i="5"/>
  <c r="J136" i="2"/>
  <c r="J98" i="2"/>
  <c r="BK282" i="2"/>
  <c r="J282" i="2"/>
  <c r="J104" i="2" s="1"/>
  <c r="J213" i="3"/>
  <c r="J107" i="3"/>
  <c r="BK162" i="4"/>
  <c r="J162" i="4" s="1"/>
  <c r="J102" i="4" s="1"/>
  <c r="BK131" i="5"/>
  <c r="BK130" i="5"/>
  <c r="J130" i="5" s="1"/>
  <c r="J96" i="5" s="1"/>
  <c r="J157" i="5"/>
  <c r="J104" i="5"/>
  <c r="BK144" i="6"/>
  <c r="J144" i="6"/>
  <c r="J97" i="6"/>
  <c r="J293" i="6"/>
  <c r="J104" i="6" s="1"/>
  <c r="J584" i="6"/>
  <c r="J122" i="6"/>
  <c r="J180" i="7"/>
  <c r="J104" i="7" s="1"/>
  <c r="BK256" i="7"/>
  <c r="J256" i="7"/>
  <c r="J124" i="7"/>
  <c r="BK304" i="7"/>
  <c r="J304" i="7"/>
  <c r="J140" i="7"/>
  <c r="J129" i="4"/>
  <c r="J97" i="4" s="1"/>
  <c r="J130" i="4"/>
  <c r="J98" i="4"/>
  <c r="BK290" i="7"/>
  <c r="J290" i="7" s="1"/>
  <c r="J134" i="7" s="1"/>
  <c r="BK136" i="8"/>
  <c r="J136" i="8"/>
  <c r="J97" i="8" s="1"/>
  <c r="J169" i="7"/>
  <c r="J98" i="7"/>
  <c r="BK133" i="3"/>
  <c r="BK132" i="3" s="1"/>
  <c r="J132" i="3" s="1"/>
  <c r="J96" i="3" s="1"/>
  <c r="BK311" i="7"/>
  <c r="J311" i="7" s="1"/>
  <c r="J144" i="7" s="1"/>
  <c r="BK238" i="8"/>
  <c r="J238" i="8"/>
  <c r="J109" i="8" s="1"/>
  <c r="BK256" i="8"/>
  <c r="J256" i="8"/>
  <c r="J113" i="8"/>
  <c r="BK123" i="9"/>
  <c r="J123" i="9"/>
  <c r="J97" i="9"/>
  <c r="BC94" i="1"/>
  <c r="W32" i="1" s="1"/>
  <c r="F33" i="5"/>
  <c r="AZ98" i="1"/>
  <c r="J33" i="7"/>
  <c r="AV100" i="1" s="1"/>
  <c r="AT100" i="1" s="1"/>
  <c r="BD94" i="1"/>
  <c r="W33" i="1"/>
  <c r="F33" i="3"/>
  <c r="AZ96" i="1" s="1"/>
  <c r="F33" i="4"/>
  <c r="AZ97" i="1"/>
  <c r="F33" i="7"/>
  <c r="AZ100" i="1" s="1"/>
  <c r="J33" i="8"/>
  <c r="AV101" i="1"/>
  <c r="AT101" i="1" s="1"/>
  <c r="J33" i="9"/>
  <c r="AV102" i="1"/>
  <c r="AT102" i="1"/>
  <c r="J33" i="2"/>
  <c r="AV95" i="1" s="1"/>
  <c r="AT95" i="1" s="1"/>
  <c r="F33" i="8"/>
  <c r="AZ101" i="1" s="1"/>
  <c r="F33" i="9"/>
  <c r="AZ102" i="1"/>
  <c r="J33" i="3"/>
  <c r="AV96" i="1" s="1"/>
  <c r="AT96" i="1" s="1"/>
  <c r="J33" i="4"/>
  <c r="AV97" i="1"/>
  <c r="AT97" i="1" s="1"/>
  <c r="F33" i="6"/>
  <c r="AZ99" i="1"/>
  <c r="BA94" i="1"/>
  <c r="W30" i="1" s="1"/>
  <c r="J33" i="5"/>
  <c r="AV98" i="1"/>
  <c r="AT98" i="1"/>
  <c r="BB94" i="1"/>
  <c r="W31" i="1" s="1"/>
  <c r="F33" i="2"/>
  <c r="AZ95" i="1"/>
  <c r="J33" i="6"/>
  <c r="AV99" i="1" s="1"/>
  <c r="AT99" i="1" s="1"/>
  <c r="T135" i="8" l="1"/>
  <c r="R132" i="3"/>
  <c r="T167" i="7"/>
  <c r="P135" i="8"/>
  <c r="AU101" i="1" s="1"/>
  <c r="AU94" i="1" s="1"/>
  <c r="BK128" i="4"/>
  <c r="J128" i="4"/>
  <c r="BK167" i="7"/>
  <c r="J167" i="7" s="1"/>
  <c r="J30" i="7" s="1"/>
  <c r="AG100" i="1" s="1"/>
  <c r="AN100" i="1" s="1"/>
  <c r="BK134" i="2"/>
  <c r="J134" i="2"/>
  <c r="J133" i="3"/>
  <c r="J97" i="3" s="1"/>
  <c r="J131" i="5"/>
  <c r="J97" i="5"/>
  <c r="BK143" i="6"/>
  <c r="J143" i="6" s="1"/>
  <c r="J30" i="6" s="1"/>
  <c r="AG99" i="1" s="1"/>
  <c r="AN99" i="1" s="1"/>
  <c r="BK135" i="8"/>
  <c r="J135" i="8"/>
  <c r="J96" i="8"/>
  <c r="BK122" i="9"/>
  <c r="J122" i="9" s="1"/>
  <c r="J96" i="9" s="1"/>
  <c r="AX94" i="1"/>
  <c r="J30" i="3"/>
  <c r="AG96" i="1"/>
  <c r="AN96" i="1"/>
  <c r="AZ94" i="1"/>
  <c r="AV94" i="1" s="1"/>
  <c r="AK29" i="1" s="1"/>
  <c r="J30" i="5"/>
  <c r="AG98" i="1" s="1"/>
  <c r="AN98" i="1" s="1"/>
  <c r="AY94" i="1"/>
  <c r="J30" i="4"/>
  <c r="AG97" i="1"/>
  <c r="AN97" i="1"/>
  <c r="AW94" i="1"/>
  <c r="AK30" i="1" s="1"/>
  <c r="J30" i="2"/>
  <c r="AG95" i="1"/>
  <c r="AN95" i="1" s="1"/>
  <c r="J39" i="2" l="1"/>
  <c r="J39" i="4"/>
  <c r="J39" i="7"/>
  <c r="J96" i="7"/>
  <c r="J96" i="2"/>
  <c r="J39" i="3"/>
  <c r="J96" i="4"/>
  <c r="J96" i="6"/>
  <c r="J39" i="5"/>
  <c r="J39" i="6"/>
  <c r="W29" i="1"/>
  <c r="J30" i="8"/>
  <c r="AG101" i="1" s="1"/>
  <c r="AN101" i="1" s="1"/>
  <c r="AT94" i="1"/>
  <c r="J30" i="9"/>
  <c r="AG102" i="1" s="1"/>
  <c r="AN102" i="1" s="1"/>
  <c r="J39" i="8" l="1"/>
  <c r="J39" i="9"/>
  <c r="AG94" i="1"/>
  <c r="AN94" i="1"/>
  <c r="AK26" i="1" l="1"/>
  <c r="AK35" i="1" s="1"/>
</calcChain>
</file>

<file path=xl/sharedStrings.xml><?xml version="1.0" encoding="utf-8"?>
<sst xmlns="http://schemas.openxmlformats.org/spreadsheetml/2006/main" count="16906" uniqueCount="2602">
  <si>
    <t>Export Komplet</t>
  </si>
  <si>
    <t/>
  </si>
  <si>
    <t>2.0</t>
  </si>
  <si>
    <t>ZAMOK</t>
  </si>
  <si>
    <t>False</t>
  </si>
  <si>
    <t>{4a4ca33f-2a94-4a6c-a22f-af72a46a6ba6}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</si>
  <si>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</si>
  <si>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</si>
  <si>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</si>
  <si>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</si>
  <si>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</si>
  <si>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</si>
  <si>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</si>
  <si>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</si>
  <si>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</si>
  <si>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</si>
  <si>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</si>
  <si>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Sázava ON - oprava</t>
  </si>
  <si>
    <t>KSO:</t>
  </si>
  <si>
    <t>CC-CZ:</t>
  </si>
  <si>
    <t>Místo:</t>
  </si>
  <si>
    <t>Sázava</t>
  </si>
  <si>
    <t>Datum:</t>
  </si>
  <si>
    <t>5. 3. 2021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</si>
  <si>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</si>
  <si>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</si>
  <si>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</si>
  <si>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</si>
  <si>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</si>
  <si>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</si>
  <si>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</si>
  <si>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</si>
  <si>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</si>
  <si>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</si>
  <si>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</si>
  <si>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</si>
  <si>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</si>
  <si>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</si>
  <si>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</si>
  <si>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</si>
  <si>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</si>
  <si>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</si>
  <si>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</si>
  <si>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</si>
  <si>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</si>
  <si>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</si>
  <si>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</si>
  <si>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</si>
  <si>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</si>
  <si>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</si>
  <si>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</si>
  <si>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</si>
  <si>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</si>
  <si>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</si>
  <si>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</si>
  <si>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</si>
  <si>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</si>
  <si>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</si>
  <si>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</si>
  <si>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</si>
  <si>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</si>
  <si>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</si>
  <si>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</si>
  <si>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</si>
  <si>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</si>
  <si>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</si>
  <si>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</si>
  <si>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</si>
  <si>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</si>
  <si>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</si>
  <si>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</si>
  <si>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</si>
  <si>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</si>
  <si>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</si>
  <si>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</si>
  <si>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</si>
  <si>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</si>
  <si>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</si>
  <si>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</si>
  <si>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</si>
  <si>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</si>
  <si>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</si>
  <si>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</si>
  <si>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</si>
  <si>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</si>
  <si>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</si>
  <si>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</si>
  <si>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{53011951-b4e3-474b-acca-1fc820dabf4f}</t>
  </si>
  <si>
    <t>2</t>
  </si>
  <si>
    <t>SO.02</t>
  </si>
  <si>
    <t>Oprava přístřešku</t>
  </si>
  <si>
    <t>{14aca69a-4362-4a08-b9a2-df40af03a55a}</t>
  </si>
  <si>
    <t>SO.03</t>
  </si>
  <si>
    <t>Oprava střechy</t>
  </si>
  <si>
    <t>{cec44e59-1398-427f-8483-3cb3db12ee20}</t>
  </si>
  <si>
    <t>SO.04</t>
  </si>
  <si>
    <t>Oprava čekárny</t>
  </si>
  <si>
    <t>{4fe40a18-b14d-43aa-87b5-7a1c2a334ad7}</t>
  </si>
  <si>
    <t>SO.05</t>
  </si>
  <si>
    <t>Oprava dopravní kanceláře a zázemí</t>
  </si>
  <si>
    <t>{de8e1327-92e2-4891-ab9a-6a07d6147c97}</t>
  </si>
  <si>
    <t>SO.06</t>
  </si>
  <si>
    <t>Oprava elektroinstalace a hromosvodu</t>
  </si>
  <si>
    <t>{759f7be2-b1ed-4789-bd9f-7807225dc114}</t>
  </si>
  <si>
    <t>SO.07</t>
  </si>
  <si>
    <t>Oprava zpevněných ploch</t>
  </si>
  <si>
    <t>{34cabee6-eae6-46a9-9706-0d0778dcc9d9}</t>
  </si>
  <si>
    <t>SO.08</t>
  </si>
  <si>
    <t>VRN</t>
  </si>
  <si>
    <t>{67c1639d-efdc-4af4-97be-18c20ec0604d}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</si>
  <si>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</si>
  <si>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</si>
  <si>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</si>
  <si>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</si>
  <si>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</si>
  <si>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</si>
  <si>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</si>
  <si>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</si>
  <si>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</si>
  <si>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</si>
  <si>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</si>
  <si>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</si>
  <si>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</si>
  <si>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</si>
  <si>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</si>
  <si>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</si>
  <si>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</si>
  <si>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</si>
  <si>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</si>
  <si>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</si>
  <si>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</si>
  <si>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</si>
  <si>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</si>
  <si>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</si>
  <si>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</si>
  <si>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</si>
  <si>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</si>
  <si>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</si>
  <si>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</si>
  <si>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</si>
  <si>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</si>
  <si>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</si>
  <si>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</si>
  <si>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</si>
  <si>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</si>
  <si>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</si>
  <si>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</si>
  <si>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</si>
  <si>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</si>
  <si>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</si>
  <si>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</si>
  <si>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</si>
  <si>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</si>
  <si>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</si>
  <si>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</si>
  <si>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310278842</t>
  </si>
  <si>
    <t>Zazdívka otvorů pl do 1 m2 ve zdivu nadzákladovém z nepálených tvárnic tl do 300 mm</t>
  </si>
  <si>
    <t>m3</t>
  </si>
  <si>
    <t>4</t>
  </si>
  <si>
    <t>-1378283485</t>
  </si>
  <si>
    <t>VV</t>
  </si>
  <si>
    <t>0,4*0,9"okno technologie"</t>
  </si>
  <si>
    <t>317235811</t>
  </si>
  <si>
    <t>Doplnění zdiva hlavních a kordónových říms cihlami pálenými na maltu</t>
  </si>
  <si>
    <t>-2030342581</t>
  </si>
  <si>
    <t>34227224R2</t>
  </si>
  <si>
    <t>Zednické přípomoci k výměně oken a dveří kompletní - omítky, povrchové úpravy vč. začištění vnitřní i vnější strany aj.</t>
  </si>
  <si>
    <t>kus</t>
  </si>
  <si>
    <t>-1476724222</t>
  </si>
  <si>
    <t>6"půda"</t>
  </si>
  <si>
    <t>1"fix"</t>
  </si>
  <si>
    <t>3"sklepní"</t>
  </si>
  <si>
    <t>Součet</t>
  </si>
  <si>
    <t>34227224R3</t>
  </si>
  <si>
    <t>Zednické přípomoci k výměně dveří - zvětšení otvoru pro dveře průchodu 90 cm</t>
  </si>
  <si>
    <t>1998554705</t>
  </si>
  <si>
    <t>5</t>
  </si>
  <si>
    <t>34623432R</t>
  </si>
  <si>
    <t>Úprava, případně obnovení sklepních oken/angl. dvorků a příprava pro osazení průvětrníků z tahokovu- dobetonování, dozdívky, povrchová úprava, odstranění původních aj. - dle situace na místě, 100x40 cm</t>
  </si>
  <si>
    <t>-1408626819</t>
  </si>
  <si>
    <t>6</t>
  </si>
  <si>
    <t>349234839.1</t>
  </si>
  <si>
    <t>Doplnění soklového kamenného zdiva</t>
  </si>
  <si>
    <t>m2</t>
  </si>
  <si>
    <t>-1411494685</t>
  </si>
  <si>
    <t>Úpravy povrchů, podlahy a osazování výplní</t>
  </si>
  <si>
    <t>7</t>
  </si>
  <si>
    <t>622131121</t>
  </si>
  <si>
    <t>Penetrace akrylát-silikon vnějších stěn nanášená ručně</t>
  </si>
  <si>
    <t>1148045731</t>
  </si>
  <si>
    <t>8</t>
  </si>
  <si>
    <t>622135001</t>
  </si>
  <si>
    <t>Vyrovnání podkladu vnějších stěn maltou vápenocementovou tl do 10 mm</t>
  </si>
  <si>
    <t>-591724864</t>
  </si>
  <si>
    <t>9</t>
  </si>
  <si>
    <t>622142001</t>
  </si>
  <si>
    <t>Potažení vnějších stěn sklovláknitým pletivem vtlačeným do tenkovrstvé hmoty</t>
  </si>
  <si>
    <t>60428857</t>
  </si>
  <si>
    <t>10</t>
  </si>
  <si>
    <t>622325358</t>
  </si>
  <si>
    <t>Oprava vnější vápenné omítky s celoplošným přeštukováním členitosti 2 v rozsahu do 80%</t>
  </si>
  <si>
    <t>-1060638315</t>
  </si>
  <si>
    <t>11</t>
  </si>
  <si>
    <t>622332111</t>
  </si>
  <si>
    <t>Škrábaná omítka (břízolitová) vnějších stěn nanášená ručně na omítnutý podklad</t>
  </si>
  <si>
    <t>-1213592052</t>
  </si>
  <si>
    <t>12</t>
  </si>
  <si>
    <t>622631011</t>
  </si>
  <si>
    <t>Spárování spárovací maltou vnějších pohledových ploch stěn z tvárnic nebo kamene</t>
  </si>
  <si>
    <t>1057723997</t>
  </si>
  <si>
    <t>13</t>
  </si>
  <si>
    <t>625681011</t>
  </si>
  <si>
    <t>Ochrana proti holubům hrotovým systémem jednořadým s účinnou šířkou 10 cm</t>
  </si>
  <si>
    <t>m</t>
  </si>
  <si>
    <t>1506601299</t>
  </si>
  <si>
    <t>(2*5)"svod"</t>
  </si>
  <si>
    <t>0,6"hodiny"</t>
  </si>
  <si>
    <t>4*4"buton"</t>
  </si>
  <si>
    <t>0,5*10"svítidla"</t>
  </si>
  <si>
    <t>(10,6+3+2+1+7,5+2)*2"římsa"</t>
  </si>
  <si>
    <t>14</t>
  </si>
  <si>
    <t>625681014</t>
  </si>
  <si>
    <t>Ochrana proti holubům hrotový systém čtyřřadý, účinná šíře 25 cm</t>
  </si>
  <si>
    <t>-2082242836</t>
  </si>
  <si>
    <t>(0,5*6)+(1,2*1)"parap.1NP"</t>
  </si>
  <si>
    <t>628641100.1</t>
  </si>
  <si>
    <t>Vybourání schodu, betonáž nového schodu a finální obložení keramickými schodovkami</t>
  </si>
  <si>
    <t>-1646047281</t>
  </si>
  <si>
    <t>2+2</t>
  </si>
  <si>
    <t>16</t>
  </si>
  <si>
    <t>628641115</t>
  </si>
  <si>
    <t>Kamenická oprava schodů před vstupy, vytmelení, doplnění materiálu,vybroušení, reprofilace, finální obložení keramickými schodovkami</t>
  </si>
  <si>
    <t>-1691389837</t>
  </si>
  <si>
    <t>17</t>
  </si>
  <si>
    <t>629135102</t>
  </si>
  <si>
    <t>Vyrovnávací vrstva pod klempířské prvky z MC š do 300 mm kompletní příprava pro osazení nových klempířských prvků (dobetonování parapetů, říms aj.)</t>
  </si>
  <si>
    <t>-700182619</t>
  </si>
  <si>
    <t>okna</t>
  </si>
  <si>
    <t>(1,3*1,4)*7</t>
  </si>
  <si>
    <t>(1,8*1,4)*4</t>
  </si>
  <si>
    <t>(0,9*1,8)</t>
  </si>
  <si>
    <t>(0,5*0,7)*6</t>
  </si>
  <si>
    <t>(1,2*1,2)</t>
  </si>
  <si>
    <t>18</t>
  </si>
  <si>
    <t>629991001</t>
  </si>
  <si>
    <t>Zakrytí podélných ploch fólií volně položenou</t>
  </si>
  <si>
    <t>-1530259734</t>
  </si>
  <si>
    <t>(6,7+7,5+3+8,2+1+10,6+6,7+3+8,2+10,6)*3</t>
  </si>
  <si>
    <t>19</t>
  </si>
  <si>
    <t>629991011</t>
  </si>
  <si>
    <t>Zakrytí výplní otvorů a svislých ploch fólií přilepenou lepící páskou</t>
  </si>
  <si>
    <t>1828811099</t>
  </si>
  <si>
    <t>dveře</t>
  </si>
  <si>
    <t>(1*2,1)*3</t>
  </si>
  <si>
    <t>20</t>
  </si>
  <si>
    <t>629995101</t>
  </si>
  <si>
    <t>Očištění vnějších ploch omytím tlakovou vodou</t>
  </si>
  <si>
    <t>1247035038</t>
  </si>
  <si>
    <t>od kolejiště</t>
  </si>
  <si>
    <t>10,6*3,6</t>
  </si>
  <si>
    <t>3*4,4</t>
  </si>
  <si>
    <t>(8,2+1)*4,4</t>
  </si>
  <si>
    <t>4,1*3,1</t>
  </si>
  <si>
    <t>7,5*3,6</t>
  </si>
  <si>
    <t>Mezisoučet</t>
  </si>
  <si>
    <t>z ulice</t>
  </si>
  <si>
    <t>8,2*4,4</t>
  </si>
  <si>
    <t>(3,5*4,2)*2</t>
  </si>
  <si>
    <t>boky</t>
  </si>
  <si>
    <t>(6,7*3,6)*2</t>
  </si>
  <si>
    <t>(6,7*3,2)/2*2</t>
  </si>
  <si>
    <t>629995213</t>
  </si>
  <si>
    <t>Očištění vnějších ploch otryskáním nesušeným křemičitým pískem kamenného tvrdého povrchu</t>
  </si>
  <si>
    <t>-346693765</t>
  </si>
  <si>
    <t>(6,7+7,5+3+8,2+1+10,6+6,7+3+8,2+10,6)*0,6</t>
  </si>
  <si>
    <t>22</t>
  </si>
  <si>
    <t>629999031R</t>
  </si>
  <si>
    <t>Příplatek za použití omítkových plastových nebo pozinkovaných profilů s tkaninou</t>
  </si>
  <si>
    <t>-50400322</t>
  </si>
  <si>
    <t>P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</si>
  <si>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</si>
  <si>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</si>
  <si>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23</t>
  </si>
  <si>
    <t>721242805</t>
  </si>
  <si>
    <t>Demontáž lapače střešních splavenin do DN 150</t>
  </si>
  <si>
    <t>281953660</t>
  </si>
  <si>
    <t>24</t>
  </si>
  <si>
    <t>877265271</t>
  </si>
  <si>
    <t>Montáž lapače střešních splavenin vč. dopojení</t>
  </si>
  <si>
    <t>-342621128</t>
  </si>
  <si>
    <t>25</t>
  </si>
  <si>
    <t>M</t>
  </si>
  <si>
    <t>56231163</t>
  </si>
  <si>
    <t>lapač střešních splavenin se zápachovou klapkou a lapacím košem DN 125/110</t>
  </si>
  <si>
    <t>-1744557868</t>
  </si>
  <si>
    <t xml:space="preserve"> Ostatní konstrukce a práce-bourání</t>
  </si>
  <si>
    <t>26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</si>
  <si>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</si>
  <si>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</si>
  <si>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</si>
  <si>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-2063876207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</si>
  <si>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</si>
  <si>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27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</si>
  <si>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</si>
  <si>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</si>
  <si>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-76673366</t>
  </si>
  <si>
    <t>28</t>
  </si>
  <si>
    <t>000000003.1.2</t>
  </si>
  <si>
    <t>Demontáž, přeložení a zpětná montáž antény na fasádě a zajištění nepřetržité funkčnosti při opravě objektu</t>
  </si>
  <si>
    <t>-137034136</t>
  </si>
  <si>
    <t>29</t>
  </si>
  <si>
    <t>000000004</t>
  </si>
  <si>
    <t>D+M doplňků fasády vč. povrchové úpravy - větrací mřížky, konzole, průvětrníky aj. vč. demontáže stávajících</t>
  </si>
  <si>
    <t>-1644136709</t>
  </si>
  <si>
    <t>30</t>
  </si>
  <si>
    <t>915331111.1</t>
  </si>
  <si>
    <t>Předformátované vodorovné dopravní značení čára šířky 50mm - hrana</t>
  </si>
  <si>
    <t>-652212799</t>
  </si>
  <si>
    <t>3*1,5"vstupy"</t>
  </si>
  <si>
    <t>31</t>
  </si>
  <si>
    <t>93694511</t>
  </si>
  <si>
    <t>Osazení smaltovaných plechových tabulek s číslem popisným</t>
  </si>
  <si>
    <t>330446644</t>
  </si>
  <si>
    <t>32</t>
  </si>
  <si>
    <t>4041355R</t>
  </si>
  <si>
    <t>smaltovaná tabulka s číslem popisným</t>
  </si>
  <si>
    <t>1258111592</t>
  </si>
  <si>
    <t>33</t>
  </si>
  <si>
    <t>4041355R1</t>
  </si>
  <si>
    <t>tabulka s ozn. výšková nivelace</t>
  </si>
  <si>
    <t>-245020087</t>
  </si>
  <si>
    <t>34</t>
  </si>
  <si>
    <t>941111122</t>
  </si>
  <si>
    <t>Montáž lešení řadového trubkového lehkého s podlahami zatížení do 200 kg/m2 š do 1,2 m v do 25 m</t>
  </si>
  <si>
    <t>13637167</t>
  </si>
  <si>
    <t>397*1,08 'Přepočtené koeficientem množství</t>
  </si>
  <si>
    <t>35</t>
  </si>
  <si>
    <t>941111222</t>
  </si>
  <si>
    <t>Příplatek k lešení řadovému trubkovému lehkému s podlahami š 1,2 m v 25 m za první a ZKD den použití</t>
  </si>
  <si>
    <t>1848414508</t>
  </si>
  <si>
    <t>428,76*90 'Přepočtené koeficientem množství</t>
  </si>
  <si>
    <t>36</t>
  </si>
  <si>
    <t>941111822</t>
  </si>
  <si>
    <t>Demontáž lešení řadového trubkového lehkého s podlahami zatížení do 200 kg/m2 š do 1,2 m v do 25 m</t>
  </si>
  <si>
    <t>1397229323</t>
  </si>
  <si>
    <t>37</t>
  </si>
  <si>
    <t>944511111</t>
  </si>
  <si>
    <t>Montáž ochranné sítě z textilie z umělých vláken</t>
  </si>
  <si>
    <t>2132057456</t>
  </si>
  <si>
    <t>38</t>
  </si>
  <si>
    <t>944511211</t>
  </si>
  <si>
    <t>Příplatek k ochranné síti za první a ZKD den použití</t>
  </si>
  <si>
    <t>1760169777</t>
  </si>
  <si>
    <t>39</t>
  </si>
  <si>
    <t>944511811</t>
  </si>
  <si>
    <t>Demontáž ochranné sítě z textilie z umělých vláken</t>
  </si>
  <si>
    <t>-621281272</t>
  </si>
  <si>
    <t>40</t>
  </si>
  <si>
    <t>952901131</t>
  </si>
  <si>
    <t>Čištění budov omytí konstrukcí nebo prvků</t>
  </si>
  <si>
    <t>1924549446</t>
  </si>
  <si>
    <t>41</t>
  </si>
  <si>
    <t>962081141</t>
  </si>
  <si>
    <t>Bourání příček ze skleněných tvárnic tl do 150 mm</t>
  </si>
  <si>
    <t>667279566</t>
  </si>
  <si>
    <t>0,9*1,8</t>
  </si>
  <si>
    <t>42</t>
  </si>
  <si>
    <t>968062356</t>
  </si>
  <si>
    <t>Vybourání dřevěných rámů oken dvojitých včetně křídel pl do 4 m2</t>
  </si>
  <si>
    <t>1837114835</t>
  </si>
  <si>
    <t>půdní okna</t>
  </si>
  <si>
    <t>(0,4*0,7)*6</t>
  </si>
  <si>
    <t>43</t>
  </si>
  <si>
    <t>968062455</t>
  </si>
  <si>
    <t>Vybourání dřevěných dveřních zárubní pl do 2 m2</t>
  </si>
  <si>
    <t>-296588838</t>
  </si>
  <si>
    <t>0,8*2</t>
  </si>
  <si>
    <t>44</t>
  </si>
  <si>
    <t>978015381</t>
  </si>
  <si>
    <t>Otlučení (osekání) vnější vápenné nebo vápenocementové omítky stupně členitosti 1 a 2 rozsahu do 80%</t>
  </si>
  <si>
    <t>739846051</t>
  </si>
  <si>
    <t>997</t>
  </si>
  <si>
    <t>Přesun sutě</t>
  </si>
  <si>
    <t>45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</si>
  <si>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</si>
  <si>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</si>
  <si>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t</t>
  </si>
  <si>
    <t>756952621</t>
  </si>
  <si>
    <t>Poznámka k položce:_x000D_
Dopravní náklady jsou zahrnuty v položkách přesunu, cena bude ouze za vytřídění a uložení</t>
  </si>
  <si>
    <t>46</t>
  </si>
  <si>
    <t>997013113</t>
  </si>
  <si>
    <t>Vnitrostaveništní doprava suti a vybouraných hmot pro budovy v do 12 m</t>
  </si>
  <si>
    <t>1972301048</t>
  </si>
  <si>
    <t>47</t>
  </si>
  <si>
    <t>997013501</t>
  </si>
  <si>
    <t>Odvoz suti na skládku a vybouraných hmot nebo meziskládku do 1 km se složením</t>
  </si>
  <si>
    <t>1125093285</t>
  </si>
  <si>
    <t>48</t>
  </si>
  <si>
    <t>997013509</t>
  </si>
  <si>
    <t>Příplatek k odvozu suti a vybouraných hmot na skládku ZKD 1 km přes 1 km</t>
  </si>
  <si>
    <t>1412365237</t>
  </si>
  <si>
    <t>17,113*19 'Přepočtené koeficientem množství</t>
  </si>
  <si>
    <t>49</t>
  </si>
  <si>
    <t>997013631</t>
  </si>
  <si>
    <t>Poplatek za uložení na skládce (skládkovné) stavebního odpadu směsného kód odpadu 17 09 04</t>
  </si>
  <si>
    <t>-744835664</t>
  </si>
  <si>
    <t>21,764</t>
  </si>
  <si>
    <t>-21,109</t>
  </si>
  <si>
    <t>-0,15</t>
  </si>
  <si>
    <t>50</t>
  </si>
  <si>
    <t>997013655</t>
  </si>
  <si>
    <t>Poplatek za uložení odpadu ze sypkých materiálů na skládce - omítka (skládkovné)</t>
  </si>
  <si>
    <t>1074549679</t>
  </si>
  <si>
    <t>998</t>
  </si>
  <si>
    <t>Přesun hmot</t>
  </si>
  <si>
    <t>51</t>
  </si>
  <si>
    <t>998011002</t>
  </si>
  <si>
    <t>Přesun hmot pro budovy zděné v do 12 m</t>
  </si>
  <si>
    <t>-1953934517</t>
  </si>
  <si>
    <t>PSV</t>
  </si>
  <si>
    <t>Práce a dodávky PSV</t>
  </si>
  <si>
    <t>741</t>
  </si>
  <si>
    <t>Elektroinstalace</t>
  </si>
  <si>
    <t>52</t>
  </si>
  <si>
    <t>741-05.1</t>
  </si>
  <si>
    <t>Stavební přípomoce pro elektroinstalaci - drážky, průrazy, zapravení aj.</t>
  </si>
  <si>
    <t>1871681423</t>
  </si>
  <si>
    <t>742</t>
  </si>
  <si>
    <t>Elektroinstalace - slaboproud - příprava kamery</t>
  </si>
  <si>
    <t>53</t>
  </si>
  <si>
    <t>220450007</t>
  </si>
  <si>
    <t>Montáž datové skříně rack</t>
  </si>
  <si>
    <t>-1501543323</t>
  </si>
  <si>
    <t>54</t>
  </si>
  <si>
    <t>3571311R</t>
  </si>
  <si>
    <t>datový rack 12U 600x400mm</t>
  </si>
  <si>
    <t>-21146678</t>
  </si>
  <si>
    <t>55</t>
  </si>
  <si>
    <t>742110503</t>
  </si>
  <si>
    <t>Montáž krabic pro slaboproud zapuštěných plastových odbočných univerzální s víčkem</t>
  </si>
  <si>
    <t>508729808</t>
  </si>
  <si>
    <t>56</t>
  </si>
  <si>
    <t>34571519</t>
  </si>
  <si>
    <t>krabice univerzální odbočná z PH s víčkem, D 73,5 mm x 43 mm</t>
  </si>
  <si>
    <t>-1917779427</t>
  </si>
  <si>
    <t>57</t>
  </si>
  <si>
    <t>743111315R</t>
  </si>
  <si>
    <t>Montáž protrubkování pro datové rozvody</t>
  </si>
  <si>
    <t>-1876955952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</si>
  <si>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</si>
  <si>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58</t>
  </si>
  <si>
    <t>345713510</t>
  </si>
  <si>
    <t>trubka elektroinstalační ohebná Kopoflex</t>
  </si>
  <si>
    <t>1161526254</t>
  </si>
  <si>
    <t>150*1,1 "Přepočtené koeficientem množství</t>
  </si>
  <si>
    <t>59</t>
  </si>
  <si>
    <t>744422110</t>
  </si>
  <si>
    <t>Montáž kabelu UTP</t>
  </si>
  <si>
    <t>1540665173</t>
  </si>
  <si>
    <t>60</t>
  </si>
  <si>
    <t>341210100</t>
  </si>
  <si>
    <t>UTP Belden 1583ENH, C5E, 100MHz, 4pár, bezhalogenový</t>
  </si>
  <si>
    <t>1287115601</t>
  </si>
  <si>
    <t>400*1,1 "Přepočtené koeficientem množství</t>
  </si>
  <si>
    <t>748</t>
  </si>
  <si>
    <t>Elektromontáže - osvětlovací zařízení a svítidla</t>
  </si>
  <si>
    <t>61</t>
  </si>
  <si>
    <t>2102030R0</t>
  </si>
  <si>
    <t>Informační systém - montáž prosvětleného piktogramu "Sázava" uchycený na stěnu</t>
  </si>
  <si>
    <t>825320837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</si>
  <si>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</si>
  <si>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</si>
  <si>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</si>
  <si>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62</t>
  </si>
  <si>
    <t>751398024.1</t>
  </si>
  <si>
    <t>Dodávka a montáž větrací mřížky 20 x 20 cm s možnoští úplného uzavření (technologie)</t>
  </si>
  <si>
    <t>sobor</t>
  </si>
  <si>
    <t>59294923</t>
  </si>
  <si>
    <t>Poznámka k položce:_x000D_
vnější mřížka + středová část + vnitřní mřížka</t>
  </si>
  <si>
    <t>764</t>
  </si>
  <si>
    <t>Konstrukce klempířské</t>
  </si>
  <si>
    <t>63</t>
  </si>
  <si>
    <t>764002851</t>
  </si>
  <si>
    <t>Demontáž oplechování parapetů do suti</t>
  </si>
  <si>
    <t>-1254381823</t>
  </si>
  <si>
    <t>Poznámka k položce:_x000D_
Poznámka k položce: Jedná se o orientační vnější rozměry otvoru, před realizací nutné přesné zaměření každého okna.</t>
  </si>
  <si>
    <t>1,3*7</t>
  </si>
  <si>
    <t>1,8*4</t>
  </si>
  <si>
    <t>1,2*1</t>
  </si>
  <si>
    <t>0,5*6</t>
  </si>
  <si>
    <t>0,9</t>
  </si>
  <si>
    <t>64</t>
  </si>
  <si>
    <t>764004861</t>
  </si>
  <si>
    <t>Demontáž svodu do suti</t>
  </si>
  <si>
    <t>-808063987</t>
  </si>
  <si>
    <t>6*4</t>
  </si>
  <si>
    <t>4*1</t>
  </si>
  <si>
    <t>65</t>
  </si>
  <si>
    <t>764216605</t>
  </si>
  <si>
    <t>Oplechování rovných parapetů mechanicky kotvené z Pz s povrchovou úpravou rš 400 mm vč. přípravy a opravy podkladu</t>
  </si>
  <si>
    <t>1227646043</t>
  </si>
  <si>
    <t>66</t>
  </si>
  <si>
    <t>764518622</t>
  </si>
  <si>
    <t>Svody kruhové včetně objímek, kolen, odskoků z Pz s povrchovou úpravou průměru 100 mm</t>
  </si>
  <si>
    <t>-35972273</t>
  </si>
  <si>
    <t>67</t>
  </si>
  <si>
    <t>998764202</t>
  </si>
  <si>
    <t>Přesun hmot procentní pro konstrukce klempířské v objektech v do 12 m</t>
  </si>
  <si>
    <t>%</t>
  </si>
  <si>
    <t>-1426298761</t>
  </si>
  <si>
    <t>766</t>
  </si>
  <si>
    <t>Konstrukce truhlářské</t>
  </si>
  <si>
    <t>68</t>
  </si>
  <si>
    <t>766441811</t>
  </si>
  <si>
    <t>Demontáž parapetních desek dřevěných, laminovaných šířky do 30 cm</t>
  </si>
  <si>
    <t>162367493</t>
  </si>
  <si>
    <t>69</t>
  </si>
  <si>
    <t>766621622</t>
  </si>
  <si>
    <t>Montáž dřevěných oken plochy do 1 m2 zdvojených otevíravých do zdiva</t>
  </si>
  <si>
    <t>2086460784</t>
  </si>
  <si>
    <t>70</t>
  </si>
  <si>
    <t>61110008</t>
  </si>
  <si>
    <t>okno dřevěné otevíravé/sklopné dvojsklo do plochy 1m2</t>
  </si>
  <si>
    <t>-225644486</t>
  </si>
  <si>
    <t>71</t>
  </si>
  <si>
    <t>766622132</t>
  </si>
  <si>
    <t>Montáž plastových oken plochy přes 1 m2 otevíravých výšky do 2,5 m s rámem do zdiva</t>
  </si>
  <si>
    <t>45001913</t>
  </si>
  <si>
    <t>technologie</t>
  </si>
  <si>
    <t>0,9*1,4</t>
  </si>
  <si>
    <t>72</t>
  </si>
  <si>
    <t>61140047</t>
  </si>
  <si>
    <t>okno plastové s fixním zasklením dvojsklo přes plochu 1m2 přes v 2,5m</t>
  </si>
  <si>
    <t>950281985</t>
  </si>
  <si>
    <t>1,22330097087379*1,03 'Přepočtené koeficientem množství</t>
  </si>
  <si>
    <t>73</t>
  </si>
  <si>
    <t>766660411</t>
  </si>
  <si>
    <t>Montáž vchodových dveří jednokřídlových bez nadsvětlíku do zdiva</t>
  </si>
  <si>
    <t>514619922</t>
  </si>
  <si>
    <t>74</t>
  </si>
  <si>
    <t>61144160</t>
  </si>
  <si>
    <t>dveře plastové vchodové bezpečnostní 1křídlové 1/2 sklo, (bezp. zasklení, otevíravé 90x200 cm, kování bezp. celoobvodové vícebodové, bílá (vybere investor)</t>
  </si>
  <si>
    <t>850860795</t>
  </si>
  <si>
    <t>75</t>
  </si>
  <si>
    <t>766694113</t>
  </si>
  <si>
    <t>Montáž parapetních desek dřevěných, laminovaných šířky do 30 cm délky do 2,6 m</t>
  </si>
  <si>
    <t>-811041749</t>
  </si>
  <si>
    <t>76</t>
  </si>
  <si>
    <t>611444020</t>
  </si>
  <si>
    <t>parapet plastový vnitřní - Deceuninck komůrkový - šíře dle aktuální situace po osazení nových oken</t>
  </si>
  <si>
    <t>1295493846</t>
  </si>
  <si>
    <t>Poznámka k položce:_x000D_
Poznámka k položce: Jedná se o orientační vnější rozměry otvoru, před realizací nutné přesné zaměření.</t>
  </si>
  <si>
    <t>77</t>
  </si>
  <si>
    <t>611444150</t>
  </si>
  <si>
    <t>koncovka k parapetu plastovému vnitřnímu 1 pár</t>
  </si>
  <si>
    <t>621056140</t>
  </si>
  <si>
    <t>78</t>
  </si>
  <si>
    <t>998766202</t>
  </si>
  <si>
    <t>Přesun hmot procentní pro konstrukce truhlářské v objektech v do 12 m</t>
  </si>
  <si>
    <t>331936213</t>
  </si>
  <si>
    <t>767</t>
  </si>
  <si>
    <t>Konstrukce zámečnické</t>
  </si>
  <si>
    <t>79</t>
  </si>
  <si>
    <t>767610115</t>
  </si>
  <si>
    <t>Montáž oken jednoduchých pevných do zdiva plochy do 0,6 m2</t>
  </si>
  <si>
    <t>-1925685117</t>
  </si>
  <si>
    <t>(0,7*0,4)*3</t>
  </si>
  <si>
    <t>80</t>
  </si>
  <si>
    <t>767-07</t>
  </si>
  <si>
    <t>sklepní okno, ocelový rám, výplň mřížka z tahokovu vč povrchové úpravy žárovým zinkováním, kompletní konstrukce včetně kotvení, 70x40 cm</t>
  </si>
  <si>
    <t>1219138578</t>
  </si>
  <si>
    <t>Poznámka k položce:_x000D_
Poznámka k položce: orientační rozměry 60/40cm</t>
  </si>
  <si>
    <t>81</t>
  </si>
  <si>
    <t>767641110</t>
  </si>
  <si>
    <t>Montáž dokončení okování dveří otvíravých</t>
  </si>
  <si>
    <t>-881682487</t>
  </si>
  <si>
    <t>82</t>
  </si>
  <si>
    <t>549146300</t>
  </si>
  <si>
    <t>kování bezpečnostní včetně štítu Golem nerez-  klika-klika</t>
  </si>
  <si>
    <t>1562029063</t>
  </si>
  <si>
    <t>Poznámka k položce:_x000D_
Poznámka k položce: provedení dle upřesnění zástupce investora na místě u konkrétních dveří</t>
  </si>
  <si>
    <t>83</t>
  </si>
  <si>
    <t>549641500</t>
  </si>
  <si>
    <t>vložka zámková cylindrická oboustranná bezpečnostní FAB DYNAMIC + 4 klíče</t>
  </si>
  <si>
    <t>-56289771</t>
  </si>
  <si>
    <t>84</t>
  </si>
  <si>
    <t>767649191</t>
  </si>
  <si>
    <t>Montáž dveří - samozavírače hydraulického</t>
  </si>
  <si>
    <t>-1562910491</t>
  </si>
  <si>
    <t>85</t>
  </si>
  <si>
    <t>549172500</t>
  </si>
  <si>
    <t>samozavírač dveří hydraulický</t>
  </si>
  <si>
    <t>46485937</t>
  </si>
  <si>
    <t>86</t>
  </si>
  <si>
    <t>767661811</t>
  </si>
  <si>
    <t>Demontáž mříží pevných nebo otevíravých</t>
  </si>
  <si>
    <t>-1792904807</t>
  </si>
  <si>
    <t>(1,3*1,4)*4</t>
  </si>
  <si>
    <t>87</t>
  </si>
  <si>
    <t>767995111.1</t>
  </si>
  <si>
    <t>Dodávka a montáž zámečnické konstrukce opláštěné tahokovem pro zakrytí plynovodního potrubí vstupujícího do objektu (rš. 300 mm, výška 600 mm), vč. povrchové úpravy</t>
  </si>
  <si>
    <t>-1375810672</t>
  </si>
  <si>
    <t>88</t>
  </si>
  <si>
    <t>767995113.1</t>
  </si>
  <si>
    <t xml:space="preserve">Montáž cedule s označením zastávky "Sázava" </t>
  </si>
  <si>
    <t>1385767390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</si>
  <si>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</si>
  <si>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89</t>
  </si>
  <si>
    <t>767996801</t>
  </si>
  <si>
    <t>Demontáž atypických zámečnických konstrukcí rozebráním hmotnosti jednotlivých dílů do 50 kg</t>
  </si>
  <si>
    <t>kg</t>
  </si>
  <si>
    <t>584625710</t>
  </si>
  <si>
    <t>90</t>
  </si>
  <si>
    <t>998767202</t>
  </si>
  <si>
    <t>Přesun hmot procentní pro zámečnické konstrukce v objektech v do 12 m</t>
  </si>
  <si>
    <t>159247252</t>
  </si>
  <si>
    <t>783</t>
  </si>
  <si>
    <t>Dokončovací práce - nátěry</t>
  </si>
  <si>
    <t>91</t>
  </si>
  <si>
    <t>783306805</t>
  </si>
  <si>
    <t>Odstranění nátěru ze zámečnických konstrukcí opálením</t>
  </si>
  <si>
    <t>712753163</t>
  </si>
  <si>
    <t>92</t>
  </si>
  <si>
    <t>783314101</t>
  </si>
  <si>
    <t>Základní nátěr zámečnických konstrukcí jednonásobný syntetický</t>
  </si>
  <si>
    <t>683190311</t>
  </si>
  <si>
    <t>93</t>
  </si>
  <si>
    <t>783315101</t>
  </si>
  <si>
    <t>Mezinátěr jednonásobný syntetický standardní zámečnických konstrukcí</t>
  </si>
  <si>
    <t>-1185148268</t>
  </si>
  <si>
    <t>94</t>
  </si>
  <si>
    <t>783317101</t>
  </si>
  <si>
    <t>Krycí jednonásobný syntetický standardní nátěr zámečnických konstrukcí</t>
  </si>
  <si>
    <t>-1912432395</t>
  </si>
  <si>
    <t>95</t>
  </si>
  <si>
    <t>783823133</t>
  </si>
  <si>
    <t>Penetrační silikátový nátěr hladkých, tenkovrstvých zrnitých nebo štukových omítek</t>
  </si>
  <si>
    <t>701254023</t>
  </si>
  <si>
    <t>96</t>
  </si>
  <si>
    <t>783826675</t>
  </si>
  <si>
    <t>Hydrofobizační transparentní silikonový nátěr hrubých betonových povrchů nebo hrubých omítek</t>
  </si>
  <si>
    <t>1566155263</t>
  </si>
  <si>
    <t>97</t>
  </si>
  <si>
    <t>783827423</t>
  </si>
  <si>
    <t>Krycí dvojnásobný silikátový nátěr omítek stupně členitosti 1 a 2</t>
  </si>
  <si>
    <t>810450181</t>
  </si>
  <si>
    <t>98</t>
  </si>
  <si>
    <t>783827429</t>
  </si>
  <si>
    <t>Příplatek k cenám dvojnásobného nátěru omítek stupně členitosti 1 a 2 za biocidní přísadu</t>
  </si>
  <si>
    <t>535076463</t>
  </si>
  <si>
    <t>99</t>
  </si>
  <si>
    <t>783897603</t>
  </si>
  <si>
    <t>Příplatek k cenám dvojnásobného krycího nátěru omítek za provedení styku 2 barev</t>
  </si>
  <si>
    <t>1457048148</t>
  </si>
  <si>
    <t>100</t>
  </si>
  <si>
    <t>783897611</t>
  </si>
  <si>
    <t>Příplatek k cenám dvojnásobného krycího nátěru omítek za barevné provedení v odstínu středně sytém</t>
  </si>
  <si>
    <t>1055022979</t>
  </si>
  <si>
    <t>787</t>
  </si>
  <si>
    <t>Dokončovací práce - zasklívání</t>
  </si>
  <si>
    <t>101</t>
  </si>
  <si>
    <t>787911111</t>
  </si>
  <si>
    <t>Montáž bezpečnostní fólie na sklo</t>
  </si>
  <si>
    <t>-555018558</t>
  </si>
  <si>
    <t>(1,3*1,4)*3</t>
  </si>
  <si>
    <t>102</t>
  </si>
  <si>
    <t>63479019</t>
  </si>
  <si>
    <t>fólie na sklo ochranné a bezpečnostní čirá 82%</t>
  </si>
  <si>
    <t>1752825550</t>
  </si>
  <si>
    <t>6,72*1,03 'Přepočtené koeficientem množství</t>
  </si>
  <si>
    <t>103</t>
  </si>
  <si>
    <t>787911115</t>
  </si>
  <si>
    <t>Montáž neprůhledné fólie na sklo</t>
  </si>
  <si>
    <t>-375133042</t>
  </si>
  <si>
    <t>104</t>
  </si>
  <si>
    <t>63479015</t>
  </si>
  <si>
    <t>fólie na sklo mléčná neprůhledná</t>
  </si>
  <si>
    <t>1826373173</t>
  </si>
  <si>
    <t>1,26*1,03 'Přepočtené koeficientem množství</t>
  </si>
  <si>
    <t>105</t>
  </si>
  <si>
    <t>998787202</t>
  </si>
  <si>
    <t>Přesun hmot procentní pro zasklívání v objektech v do 12 m</t>
  </si>
  <si>
    <t>1993129575</t>
  </si>
  <si>
    <t>22-M</t>
  </si>
  <si>
    <t>Montáže oznam. a zabezp. zařízení</t>
  </si>
  <si>
    <t>106</t>
  </si>
  <si>
    <t>220320021-D</t>
  </si>
  <si>
    <t>Demontáž hodin</t>
  </si>
  <si>
    <t>-2124396983</t>
  </si>
  <si>
    <t>107</t>
  </si>
  <si>
    <t>220320022</t>
  </si>
  <si>
    <t>Montáž hodin hlavních HH 1 nebo EH 1</t>
  </si>
  <si>
    <t>1363822841</t>
  </si>
  <si>
    <t>108</t>
  </si>
  <si>
    <t>3944525R1</t>
  </si>
  <si>
    <t>Kruhové venkovní hodiny analogové dvoustranné na konzolu KVD 60 24V/K 211 dle nové Sm. SŽ č. 118 vč. tvrzeného skla, sekundového strojku a ručky, osvětlení a soumrakového spínače v korporátním provedení</t>
  </si>
  <si>
    <t>256</t>
  </si>
  <si>
    <t>-1123436698</t>
  </si>
  <si>
    <t>109</t>
  </si>
  <si>
    <t>3944525R3</t>
  </si>
  <si>
    <t>Hlavní mikroprocesorové hodiny EH 72 s vestavěným akumulátorem, dvoulinkové včetně příslušenství a linkového rozvaděče se zdrojem pro ovládání venkovních hodin</t>
  </si>
  <si>
    <t>-594294412</t>
  </si>
  <si>
    <t>110</t>
  </si>
  <si>
    <t>220370440</t>
  </si>
  <si>
    <t>Montáž reproduktoru vč. konzoly</t>
  </si>
  <si>
    <t>1332215255</t>
  </si>
  <si>
    <t>Poznámka k položce:_x000D_
Práce na těchto zařízeních je nutné koordinovat se správcem těchto zařízení - správou sdělovací a zabezpečovací techniky SSZT!</t>
  </si>
  <si>
    <t>111</t>
  </si>
  <si>
    <t>22-M-000</t>
  </si>
  <si>
    <t>reproduktor DEXON SC20AH vč. konzoly kompletní</t>
  </si>
  <si>
    <t>-51286727</t>
  </si>
  <si>
    <t>112</t>
  </si>
  <si>
    <t>220370440-D.1</t>
  </si>
  <si>
    <t>Demontáž reproduktoru vč. konzoly</t>
  </si>
  <si>
    <t>-633835583</t>
  </si>
  <si>
    <t>113</t>
  </si>
  <si>
    <t>22037044R2</t>
  </si>
  <si>
    <t>Zapravení a výměna stávajícího vedení oznamovacích a slaboproudých zařízení na fasádě</t>
  </si>
  <si>
    <t>41286839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</si>
  <si>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_x000D_
Práce na těchto zařízeních je nutné koordinovat se správcem těchto zařízení - správou sdělovací a zabezpečovací techniky SSZT!</t>
  </si>
  <si>
    <t>114</t>
  </si>
  <si>
    <t>220370101</t>
  </si>
  <si>
    <t>Funkční dodavatelské přezkoušení železničního rozhlasového zařízení reproduktoru</t>
  </si>
  <si>
    <t>780074691</t>
  </si>
  <si>
    <t>SO.02 - Oprava přístřešku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</si>
  <si>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</si>
  <si>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</si>
  <si>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</si>
  <si>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</si>
  <si>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práce-bourání</t>
  </si>
  <si>
    <t xml:space="preserve">    997 -  Přesun sutě</t>
  </si>
  <si>
    <t xml:space="preserve">    762 - Konstrukce tesařské</t>
  </si>
  <si>
    <t xml:space="preserve">    765 - Krytina skládaná</t>
  </si>
  <si>
    <t xml:space="preserve">    783 -  Dokončovací práce</t>
  </si>
  <si>
    <t>OST - Poznámky</t>
  </si>
  <si>
    <t>Zemní práce</t>
  </si>
  <si>
    <t>113107122</t>
  </si>
  <si>
    <t>Odstranění podkladu z kameniva drceného tl 200 mm ručně</t>
  </si>
  <si>
    <t>1509539083</t>
  </si>
  <si>
    <t>113107130</t>
  </si>
  <si>
    <t>Odstranění podkladu z betonu prostého tl 100 mm ručně</t>
  </si>
  <si>
    <t>434447197</t>
  </si>
  <si>
    <t>3*10,6</t>
  </si>
  <si>
    <t>181951112</t>
  </si>
  <si>
    <t>Úprava pláně v hornině třídy těžitelnosti I, skupiny 1 až 3 se zhutněním</t>
  </si>
  <si>
    <t>-1686127997</t>
  </si>
  <si>
    <t>Zakládání</t>
  </si>
  <si>
    <t>275321511</t>
  </si>
  <si>
    <t>Základové patky ze ŽB bez zvýšených nároků na prostředí tř. C 25/30 - sloupy</t>
  </si>
  <si>
    <t>896071568</t>
  </si>
  <si>
    <t>3*0,5*0,5*1,2"sloupy"</t>
  </si>
  <si>
    <t>275351111</t>
  </si>
  <si>
    <t>Bednění základových bloků tradiční oboustranné</t>
  </si>
  <si>
    <t>1189064861</t>
  </si>
  <si>
    <t>3*2*0,2</t>
  </si>
  <si>
    <t>Vodorovné konstrukce</t>
  </si>
  <si>
    <t>431123900R1</t>
  </si>
  <si>
    <t>Zhotovení nájezdové rampy do prostoru čekárny pro imobilní cestující  ze štípaných tvárnic ztraceného bednění, šířky 1,5 m, délky 1,2 m, sklon 1:8, vč. podesty 1,5x1,5 m, dlažba shodná s dlažbou pod přístřeškem, zábradlí nerez</t>
  </si>
  <si>
    <t>soubor</t>
  </si>
  <si>
    <t>-1409464025</t>
  </si>
  <si>
    <t>Poznámka k položce:_x000D_
(vše dle normy TSI PRM 1300/2014)</t>
  </si>
  <si>
    <t>Komunikace</t>
  </si>
  <si>
    <t>56472111R</t>
  </si>
  <si>
    <t>Podklad z kameniva hrubého drceného vel. 8-16 mm tl 50 mm</t>
  </si>
  <si>
    <t>1416027405</t>
  </si>
  <si>
    <t>10,6*3</t>
  </si>
  <si>
    <t>10,6*0,8</t>
  </si>
  <si>
    <t>2,5*0,4</t>
  </si>
  <si>
    <t>564760111</t>
  </si>
  <si>
    <t>Podklad z kameniva hrubého drceného vel. 16-32 mm tl 200 mm</t>
  </si>
  <si>
    <t>-1788621111</t>
  </si>
  <si>
    <t>596841222</t>
  </si>
  <si>
    <t>Kladení betonové dlažby komunikací pro pěší do lože z cement malty vel do 0,25 m2 plochy do 300 m2</t>
  </si>
  <si>
    <t>711131832</t>
  </si>
  <si>
    <t>5924600R</t>
  </si>
  <si>
    <t>dlažba plošná betonová terasová reliéfní impregnovaná ALMA PCT 400x400x40mm</t>
  </si>
  <si>
    <t>-2112086451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</si>
  <si>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úprav.Barvu určí investor.</t>
  </si>
  <si>
    <t>41,28*1,03 "Přepočtené koeficientem množství</t>
  </si>
  <si>
    <t>721140802</t>
  </si>
  <si>
    <t>Demontáž litinových dešťových svodů</t>
  </si>
  <si>
    <t>1958779957</t>
  </si>
  <si>
    <t>577139578</t>
  </si>
  <si>
    <t>721300941</t>
  </si>
  <si>
    <t>Pročištění a zprovoznění dešťových vpustí vč. odtokového potrubí</t>
  </si>
  <si>
    <t>1883960846</t>
  </si>
  <si>
    <t>639449633</t>
  </si>
  <si>
    <t>28341110</t>
  </si>
  <si>
    <t>lapače střešních splavenin okapová vpusť s klapkou+inspekční poklop z PP</t>
  </si>
  <si>
    <t>-48820277</t>
  </si>
  <si>
    <t>Ostatní konstrukce a práce-bourání</t>
  </si>
  <si>
    <t>113202111</t>
  </si>
  <si>
    <t>Vytrhání obrub</t>
  </si>
  <si>
    <t>1556161285</t>
  </si>
  <si>
    <t>10,6*2</t>
  </si>
  <si>
    <t>3,8*2</t>
  </si>
  <si>
    <t>916231113</t>
  </si>
  <si>
    <t>Osazení chodníkového obrubníku betonového ležatého s boční opěrou do lože z betonu prostého</t>
  </si>
  <si>
    <t>1551765267</t>
  </si>
  <si>
    <t>59217017</t>
  </si>
  <si>
    <t>obrubník betonový chodníkový 1000x100x250mm</t>
  </si>
  <si>
    <t>-1387088194</t>
  </si>
  <si>
    <t>1601502764</t>
  </si>
  <si>
    <t>949101112</t>
  </si>
  <si>
    <t>Lešení pomocné pro objekty pozemních staveb s lešeňovou podlahou v do 3,5 m zatížení do 150 kg/m2</t>
  </si>
  <si>
    <t>771696023</t>
  </si>
  <si>
    <t>961044111</t>
  </si>
  <si>
    <t>Bourání základů z betonu prostého</t>
  </si>
  <si>
    <t>-861402881</t>
  </si>
  <si>
    <t>0,8*10,6*0,3</t>
  </si>
  <si>
    <t>965081333</t>
  </si>
  <si>
    <t>Bourání podlah z dlaždic bez podkladního lože nebo mazaniny, s jakoukoliv výplní spár betonových, teracových nebo čedičových tl. do 30 mm, plochy přes 1 m2</t>
  </si>
  <si>
    <t>-1168032044</t>
  </si>
  <si>
    <t>10,6*2,7</t>
  </si>
  <si>
    <t xml:space="preserve"> Přesun sutě</t>
  </si>
  <si>
    <t>997013111</t>
  </si>
  <si>
    <t>Vnitrostaveništní doprava suti a vybouraných hmot pro budovy v do 6 m s použitím mechanizace</t>
  </si>
  <si>
    <t>-46735470</t>
  </si>
  <si>
    <t>1000422790</t>
  </si>
  <si>
    <t>-1510195010</t>
  </si>
  <si>
    <t>34,101*19 "Přepočtené koeficientem množství</t>
  </si>
  <si>
    <t>997013609</t>
  </si>
  <si>
    <t>Poplatek za uložení na skládce (skládkovné) stavebního odpadu ze směsí nebo oddělených frakcí betonu, cihel a keramických výrobků kód odpadu 17 01 07</t>
  </si>
  <si>
    <t>2076210622</t>
  </si>
  <si>
    <t>34,101</t>
  </si>
  <si>
    <t>-1,623</t>
  </si>
  <si>
    <t>-3,281</t>
  </si>
  <si>
    <t>-5,088</t>
  </si>
  <si>
    <t>-16,854</t>
  </si>
  <si>
    <t>-548436757</t>
  </si>
  <si>
    <t>34,478-30,422-2,433</t>
  </si>
  <si>
    <t>997013811</t>
  </si>
  <si>
    <t>Poplatek za uložení na skládce (skládkovné) stavebního odpadu dřevěného kód odpadu 17 02 01</t>
  </si>
  <si>
    <t>-1465859142</t>
  </si>
  <si>
    <t>997221559</t>
  </si>
  <si>
    <t>Příplatek ZKD 1 km u vodorovné dopravy suti ze sypkých materiálů</t>
  </si>
  <si>
    <t>1857228744</t>
  </si>
  <si>
    <t>30,101*19 "Přepočtené koeficientem množství</t>
  </si>
  <si>
    <t>997221815</t>
  </si>
  <si>
    <t>Poplatek za uložení betonového odpadu na skládce (skládkovné)</t>
  </si>
  <si>
    <t>254749514</t>
  </si>
  <si>
    <t>997221855</t>
  </si>
  <si>
    <t>Poplatek za uložení odpadu z kameniva na skládce (skládkovné)</t>
  </si>
  <si>
    <t>-2070103419</t>
  </si>
  <si>
    <t>-746987130</t>
  </si>
  <si>
    <t>34,489-31,938</t>
  </si>
  <si>
    <t>998223011</t>
  </si>
  <si>
    <t>Přesun hmot pro pozemní komunikace s krytem dlážděným</t>
  </si>
  <si>
    <t>-1642425626</t>
  </si>
  <si>
    <t>762</t>
  </si>
  <si>
    <t>Konstrukce tesařské</t>
  </si>
  <si>
    <t>762083122</t>
  </si>
  <si>
    <t>Impregnace řeziva proti dřevokaznému hmyzu, houbám a plísním máčením třída ohrožení 3 a 4</t>
  </si>
  <si>
    <t>1114834044</t>
  </si>
  <si>
    <t>42,4*0,025+0,409</t>
  </si>
  <si>
    <t>76233213R</t>
  </si>
  <si>
    <t>Výměna nosných částí krovů včetně profilace dle stávajícího vzhledu z KVH hranolů</t>
  </si>
  <si>
    <t>191752184</t>
  </si>
  <si>
    <t>Poznámka k položce:_x000D_
Poznámka k položce: Jedná se o kompletní výměnu včetně demontáže stávajících konstrukcí a přípravy pro osazení</t>
  </si>
  <si>
    <t>3*3,3+6*1"sloupy+pásky150/150 mm"</t>
  </si>
  <si>
    <t>2*10,6"pozednice 150/150mm + 200/250 mm"</t>
  </si>
  <si>
    <t>11*4"krokve 150/150 mm"</t>
  </si>
  <si>
    <t>762341260</t>
  </si>
  <si>
    <t>Montáž bednění střech rovných a šikmých sklonu do 60° z palubek</t>
  </si>
  <si>
    <t>576298762</t>
  </si>
  <si>
    <t>10,6*4</t>
  </si>
  <si>
    <t>61191184</t>
  </si>
  <si>
    <t>palubky SM 25x146mm A/B</t>
  </si>
  <si>
    <t>1234712428</t>
  </si>
  <si>
    <t>42,4*1,1 "Přepočtené koeficientem množství"</t>
  </si>
  <si>
    <t>762341811</t>
  </si>
  <si>
    <t>Demontáž bednění střech z prken</t>
  </si>
  <si>
    <t>1164050512</t>
  </si>
  <si>
    <t>762342214</t>
  </si>
  <si>
    <t>Montáž laťování na střechách jednoduchých sklonu do 60° osové vzdálenosti do 360 mm</t>
  </si>
  <si>
    <t>995521613</t>
  </si>
  <si>
    <t>60514114</t>
  </si>
  <si>
    <t>řezivo jehličnaté lať impregnovaná dl 4 m</t>
  </si>
  <si>
    <t>1148762897</t>
  </si>
  <si>
    <t>14*10,6*0,04*0,06</t>
  </si>
  <si>
    <t>0,356*0,15"prořez,ztratné, mat. rezerva"</t>
  </si>
  <si>
    <t>762342441</t>
  </si>
  <si>
    <t>Montáž lišt trojúhelníkových nebo kontralatí na střechách sklonu do 60°</t>
  </si>
  <si>
    <t>473125298</t>
  </si>
  <si>
    <t>11*4</t>
  </si>
  <si>
    <t>-1214941397</t>
  </si>
  <si>
    <t>11*4*0,06*0,06</t>
  </si>
  <si>
    <t>0,139*0,15"ztratné, prořez, mat. rezerva"</t>
  </si>
  <si>
    <t>762342812</t>
  </si>
  <si>
    <t>Demontáž laťování střech z latí osové vzdálenosti do 0,50 m</t>
  </si>
  <si>
    <t>1578266211</t>
  </si>
  <si>
    <t>762395000</t>
  </si>
  <si>
    <t>Spojovací prostředky pro montáž krovu, bednění, laťování, světlíky, klíny</t>
  </si>
  <si>
    <t>1078885434</t>
  </si>
  <si>
    <t>1,469+0,409+0,179</t>
  </si>
  <si>
    <t>998762202</t>
  </si>
  <si>
    <t>Přesun hmot procentní pro kce tesařské v objektech v do 12 m</t>
  </si>
  <si>
    <t>1968272379</t>
  </si>
  <si>
    <t>764001821</t>
  </si>
  <si>
    <t>Demontáž krytiny ze svitků nebo tabulí do suti</t>
  </si>
  <si>
    <t>-1033953071</t>
  </si>
  <si>
    <t>764002801</t>
  </si>
  <si>
    <t>Demontáž závětrné lišty do suti</t>
  </si>
  <si>
    <t>982143083</t>
  </si>
  <si>
    <t>4+1</t>
  </si>
  <si>
    <t>764002812</t>
  </si>
  <si>
    <t>Demontáž okapového plechu do suti v krytině skládané</t>
  </si>
  <si>
    <t>1212337421</t>
  </si>
  <si>
    <t>764002871</t>
  </si>
  <si>
    <t>Demontáž lemování zdí do suti</t>
  </si>
  <si>
    <t>442456988</t>
  </si>
  <si>
    <t>10,6+3</t>
  </si>
  <si>
    <t>764004801</t>
  </si>
  <si>
    <t>Demontáž podokapního žlabu do suti</t>
  </si>
  <si>
    <t>-201554530</t>
  </si>
  <si>
    <t>-1282000211</t>
  </si>
  <si>
    <t>764111641.LND</t>
  </si>
  <si>
    <t>Krytina střechy rovné drážkováním ze svitků LINDAB SEAMLINE Elite rš 670 mm sklonu do 30°</t>
  </si>
  <si>
    <t>-1431878006</t>
  </si>
  <si>
    <t>Poznámka k položce:_x000D_
Poznámka k položce: Předpokládaná barva 088 břidlicově šedá matná, kód barvy BRSE, NCS S 7005-B20G, RAL 7016, struktura jemně strukturovaná,  barva bude finálně odsouhlasena na základě předložení vzorníku zástupcem ivestora na místě.</t>
  </si>
  <si>
    <t>764212635</t>
  </si>
  <si>
    <t>Oplechování štítu závětrnou lištou z Pz s povrchovou úpravou (poplastovaný plech) rš 400 mm</t>
  </si>
  <si>
    <t>-1980415034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</si>
  <si>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</si>
  <si>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76421266R</t>
  </si>
  <si>
    <t>Oplechování rovné okapové hrany z Pz s povrchovou úpravou (poplastovaný plech) rš 400 mm</t>
  </si>
  <si>
    <t>-1682682606</t>
  </si>
  <si>
    <t>764213456</t>
  </si>
  <si>
    <t>Sněhový zachytávač krytiny z Pz plechu průběžný dvoutrubkový</t>
  </si>
  <si>
    <t>6300336</t>
  </si>
  <si>
    <t>764311604</t>
  </si>
  <si>
    <t>Lemování rovných zdí střech z Pz s povrchovou úpravou rš 330 mm</t>
  </si>
  <si>
    <t>-1162186597</t>
  </si>
  <si>
    <t>764541305</t>
  </si>
  <si>
    <t>Žlab podokapní půlkruhový z TiZn plechu rš 330 mm</t>
  </si>
  <si>
    <t>1307811786</t>
  </si>
  <si>
    <t>764541346</t>
  </si>
  <si>
    <t>Kotlík oválný (trychtýřový) pro podokapní žlaby z TiZn plechu 330/100 mm</t>
  </si>
  <si>
    <t>608697966</t>
  </si>
  <si>
    <t>764548323</t>
  </si>
  <si>
    <t>Svody kruhové včetně objímek, kolen, odskoků z TiZn lesklého plechu průměru 100 mm</t>
  </si>
  <si>
    <t>1694488885</t>
  </si>
  <si>
    <t>1072633973</t>
  </si>
  <si>
    <t>765</t>
  </si>
  <si>
    <t>Krytina skládaná</t>
  </si>
  <si>
    <t>765113121</t>
  </si>
  <si>
    <t>Okapová hrana s větrací mřížkou jednoduchou</t>
  </si>
  <si>
    <t>-757409455</t>
  </si>
  <si>
    <t>765191023</t>
  </si>
  <si>
    <t>Montáž pojistné hydroizolační fólie kladené ve sklonu přes 20° s lepenými spoji na bednění</t>
  </si>
  <si>
    <t>1414824569</t>
  </si>
  <si>
    <t>4*10,6</t>
  </si>
  <si>
    <t>28329043</t>
  </si>
  <si>
    <t>fólie difuzně propustné s nakašírovanou strukturovanou rohoží pod hladkou plechovou krytinu se samolepící páskou v podélném přesahu</t>
  </si>
  <si>
    <t>-237186143</t>
  </si>
  <si>
    <t>42,4*1,15 'Přepočtené koeficientem množství</t>
  </si>
  <si>
    <t>998765202</t>
  </si>
  <si>
    <t>Přesun hmot procentní pro krytiny skládané v objektech v do 12 m</t>
  </si>
  <si>
    <t>1822555443</t>
  </si>
  <si>
    <t>767531111</t>
  </si>
  <si>
    <t>Montáž vstupních kovových nebo plastových rohoží čistících zón</t>
  </si>
  <si>
    <t>1467073358</t>
  </si>
  <si>
    <t>(0,5*1)*2</t>
  </si>
  <si>
    <t>69752003</t>
  </si>
  <si>
    <t>rohož vstupní provedení hliník super 27 mm zabezpečená proti odcizení</t>
  </si>
  <si>
    <t>-1003939746</t>
  </si>
  <si>
    <t>767531121</t>
  </si>
  <si>
    <t>Osazení zapuštěného rámu z L profilů k čistícím rohožím</t>
  </si>
  <si>
    <t>-1506055682</t>
  </si>
  <si>
    <t>(0,5+1)*2*2</t>
  </si>
  <si>
    <t>69752160</t>
  </si>
  <si>
    <t>rám pro zapuštění profil L-30/30 25/25 20/30 15/30-Al</t>
  </si>
  <si>
    <t>2001614687</t>
  </si>
  <si>
    <t>998767102</t>
  </si>
  <si>
    <t>Přesun hmot tonážní pro zámečnické konstrukce v objektech v do 12 m</t>
  </si>
  <si>
    <t>-787486745</t>
  </si>
  <si>
    <t xml:space="preserve"> Dokončovací práce</t>
  </si>
  <si>
    <t>783201401</t>
  </si>
  <si>
    <t>Příprava podkladu tesařských konstrukcí před provedením nátěru ometení</t>
  </si>
  <si>
    <t>1016286714</t>
  </si>
  <si>
    <t>3*3,5*0,6+8*1*0,6"sloupy+pásky 150/150 mm"</t>
  </si>
  <si>
    <t>2*10,6*0,6+2*10,6*0,7"pozednice 150/150mm + 200/150 mm"</t>
  </si>
  <si>
    <t>11*4*0,6"krokve 150/150 mm"</t>
  </si>
  <si>
    <t>10,6*4"palubky-strop"</t>
  </si>
  <si>
    <t>783213121</t>
  </si>
  <si>
    <t>Napouštěcí dvojnásobný syntetický fungicidní nátěr tesařských konstrukcí zabudovaných do konstrukce</t>
  </si>
  <si>
    <t>783845859</t>
  </si>
  <si>
    <t>783218111</t>
  </si>
  <si>
    <t>Lazurovací dvojnásobný syntetický nátěr tesařských konstrukcí</t>
  </si>
  <si>
    <t>2082095762</t>
  </si>
  <si>
    <t>OST</t>
  </si>
  <si>
    <t>Poznámky</t>
  </si>
  <si>
    <t>000000002</t>
  </si>
  <si>
    <t>262144</t>
  </si>
  <si>
    <t>-83349174</t>
  </si>
  <si>
    <t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</si>
  <si>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SO.03 - Oprava střechy</t>
  </si>
  <si>
    <t xml:space="preserve">    742 -  Elektroinstalace</t>
  </si>
  <si>
    <t>314271500.1</t>
  </si>
  <si>
    <t>Zabezpečení komínových těles po odbourání</t>
  </si>
  <si>
    <t>-239665529</t>
  </si>
  <si>
    <t>D+M doplňků střechy vč. povrchové úpravy - konzole, antény, průchodky, držáky aj. vč. demontáže stávajících</t>
  </si>
  <si>
    <t>-789796759</t>
  </si>
  <si>
    <t>952903001.2.1</t>
  </si>
  <si>
    <t>Vyčištění půdy a vyklizení velkoobjemové odpadu včetně odvozu a likvidace odpadu a dřevěných příček</t>
  </si>
  <si>
    <t>-633985404</t>
  </si>
  <si>
    <t>962032631</t>
  </si>
  <si>
    <t>Bourání zdiva komínového nad střechou z cihel na MV nebo MVC</t>
  </si>
  <si>
    <t>390862215</t>
  </si>
  <si>
    <t>(0,5*0,5*3)*1</t>
  </si>
  <si>
    <t>(0,45*0,9*3)*2</t>
  </si>
  <si>
    <t>976047231</t>
  </si>
  <si>
    <t>Vybourání betonových nebo ŽB krycích desek tl do 100 mm</t>
  </si>
  <si>
    <t>-1272105852</t>
  </si>
  <si>
    <t>(0,5*0,5)*1</t>
  </si>
  <si>
    <t>(0,45*0,9)*2</t>
  </si>
  <si>
    <t>1253276350</t>
  </si>
  <si>
    <t>-1432334844</t>
  </si>
  <si>
    <t>-397292131</t>
  </si>
  <si>
    <t>46,61*19 'Přepočtené koeficientem množství</t>
  </si>
  <si>
    <t>99701350R</t>
  </si>
  <si>
    <t>Odvoz výzisku z železného šrotu na místo určené objednatelem do 20 km se složením</t>
  </si>
  <si>
    <t>1517251793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</si>
  <si>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</si>
  <si>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-889132487</t>
  </si>
  <si>
    <t>46,61</t>
  </si>
  <si>
    <t>-0,2</t>
  </si>
  <si>
    <t>-10</t>
  </si>
  <si>
    <t>-24,613</t>
  </si>
  <si>
    <t>-6,495</t>
  </si>
  <si>
    <t>997013635</t>
  </si>
  <si>
    <t>Poplatek za uložení na skládce (skládkovné) komunálního odpadu kód odpadu 20 03 01</t>
  </si>
  <si>
    <t>-740407831</t>
  </si>
  <si>
    <t>997013803</t>
  </si>
  <si>
    <t>Poplatek za uložení stavebního odpadu z keramických materiálů na skládce (skládkovné)</t>
  </si>
  <si>
    <t>1832827805</t>
  </si>
  <si>
    <t>Poplatek za uložení stavebního dřevěného odpadu na skládce (skládkovné)</t>
  </si>
  <si>
    <t>-1629838712</t>
  </si>
  <si>
    <t>-1116854292</t>
  </si>
  <si>
    <t xml:space="preserve"> Elektroinstalace</t>
  </si>
  <si>
    <t>742420021</t>
  </si>
  <si>
    <t>Montáž společné televizní antény antenního stožáru včetně upevňovacího materiálu</t>
  </si>
  <si>
    <t>293650441</t>
  </si>
  <si>
    <t>31674068R</t>
  </si>
  <si>
    <t>stožár anténní Pz v 3m</t>
  </si>
  <si>
    <t>-1458504881</t>
  </si>
  <si>
    <t>762081351</t>
  </si>
  <si>
    <t>Vyrovnání a příprava st. krovů pro novou krytinu</t>
  </si>
  <si>
    <t>-1210403620</t>
  </si>
  <si>
    <t>(6,2*13)*2-(6,2*4)*2</t>
  </si>
  <si>
    <t>(6*28)*2-(6*4)*2</t>
  </si>
  <si>
    <t>5*3,5</t>
  </si>
  <si>
    <t>1476997975</t>
  </si>
  <si>
    <t>0,2*0,2*125,13</t>
  </si>
  <si>
    <t>8,751</t>
  </si>
  <si>
    <t>113,735*0,025</t>
  </si>
  <si>
    <t>Výměna poškozených nosných částí krovů včetně profilace dle stávajícího vzhledu</t>
  </si>
  <si>
    <t>216366174</t>
  </si>
  <si>
    <t>417,1*0,3 'Přepočtené koeficientem množství</t>
  </si>
  <si>
    <t>762341210</t>
  </si>
  <si>
    <t>Montáž bednění střech rovných a šikmých sklonu do 60° z hrubých prken na sraz</t>
  </si>
  <si>
    <t>1229337755</t>
  </si>
  <si>
    <t>417,1</t>
  </si>
  <si>
    <t>-98,9</t>
  </si>
  <si>
    <t>60515111</t>
  </si>
  <si>
    <t>řezivo jehličnaté boční prkno jakost I.-II. 2-3cm</t>
  </si>
  <si>
    <t>-500912455</t>
  </si>
  <si>
    <t>318,2*0,025</t>
  </si>
  <si>
    <t>7,955*1,1 'Přepočtené koeficientem množství</t>
  </si>
  <si>
    <t>716652328</t>
  </si>
  <si>
    <t>(6,2*1)*4</t>
  </si>
  <si>
    <t>(6*1)*4</t>
  </si>
  <si>
    <t>(2*1)*2</t>
  </si>
  <si>
    <t>(3*1)*2</t>
  </si>
  <si>
    <t>(11,2*1)*2</t>
  </si>
  <si>
    <t>(7,5*1)*2</t>
  </si>
  <si>
    <t>4,5*0,6</t>
  </si>
  <si>
    <t>-1356982947</t>
  </si>
  <si>
    <t>98,9*1,15 'Přepočtené koeficientem množství</t>
  </si>
  <si>
    <t>-1848349984</t>
  </si>
  <si>
    <t>-1179269523</t>
  </si>
  <si>
    <t>605141140</t>
  </si>
  <si>
    <t>řezivo jehličnaté,střešní latě impregnované dl 4 - 5 m</t>
  </si>
  <si>
    <t>1574544779</t>
  </si>
  <si>
    <t>((0,04*0,06)*28*18)*2</t>
  </si>
  <si>
    <t>((0,04*0,06)*12*18)*2</t>
  </si>
  <si>
    <t>347918227</t>
  </si>
  <si>
    <t>-709298207</t>
  </si>
  <si>
    <t>417,1*0,04*0,06</t>
  </si>
  <si>
    <t>1,001*1,1 'Přepočtené koeficientem množství</t>
  </si>
  <si>
    <t>762342811</t>
  </si>
  <si>
    <t>Demontáž laťování střech z latí osové vzdálenosti do 0,22 m</t>
  </si>
  <si>
    <t>1673966744</t>
  </si>
  <si>
    <t>1470829421</t>
  </si>
  <si>
    <t>98,9*0,025</t>
  </si>
  <si>
    <t>3,456</t>
  </si>
  <si>
    <t>1,101</t>
  </si>
  <si>
    <t>1647733075</t>
  </si>
  <si>
    <t>-1129306429</t>
  </si>
  <si>
    <t>4,5*3,8</t>
  </si>
  <si>
    <t>-1522404013</t>
  </si>
  <si>
    <t>6,2*4</t>
  </si>
  <si>
    <t>3,5*2"přístavba"</t>
  </si>
  <si>
    <t>1629314479</t>
  </si>
  <si>
    <t>11,2+3+2+8,5</t>
  </si>
  <si>
    <t>11,2+1+1+8,5</t>
  </si>
  <si>
    <t>přístavba</t>
  </si>
  <si>
    <t>4,5</t>
  </si>
  <si>
    <t>764002821</t>
  </si>
  <si>
    <t>Demontáž střešního výlezu do suti</t>
  </si>
  <si>
    <t>1602216427</t>
  </si>
  <si>
    <t>764002881</t>
  </si>
  <si>
    <t>Demontáž lemování střešních prostupů do suti</t>
  </si>
  <si>
    <t>1233813579</t>
  </si>
  <si>
    <t>1,2*2</t>
  </si>
  <si>
    <t>1,2*3</t>
  </si>
  <si>
    <t>764003801</t>
  </si>
  <si>
    <t>Demontáž lemování trub, konzol, držáků, ventilačních nástavců a jiných kusových prvků do suti</t>
  </si>
  <si>
    <t>-531814503</t>
  </si>
  <si>
    <t>279614182</t>
  </si>
  <si>
    <t>76411165R</t>
  </si>
  <si>
    <t>Krytina střechy rovné z taškových tabulí z Pz plechu s povrchovou úpravou (poplastovaný plech) sklonu do 60°</t>
  </si>
  <si>
    <t>392435839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</si>
  <si>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</si>
  <si>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střed</t>
  </si>
  <si>
    <t>6,2*12</t>
  </si>
  <si>
    <t>6,2*3</t>
  </si>
  <si>
    <t>pravá část</t>
  </si>
  <si>
    <t>6*12,5</t>
  </si>
  <si>
    <t>6*8,5</t>
  </si>
  <si>
    <t>levá část</t>
  </si>
  <si>
    <t>6*15,5</t>
  </si>
  <si>
    <t>6*11,2</t>
  </si>
  <si>
    <t>4,5*3,5</t>
  </si>
  <si>
    <t>7642011001</t>
  </si>
  <si>
    <t>Montáž zachytávače listí do okapu</t>
  </si>
  <si>
    <t>824148829</t>
  </si>
  <si>
    <t>59244000</t>
  </si>
  <si>
    <t>zachytávač listí do okapového žlabu</t>
  </si>
  <si>
    <t>980627326</t>
  </si>
  <si>
    <t>764211625</t>
  </si>
  <si>
    <t>Oplechování větraného hřebene s větracím pásem z Pz s povrchovou úpravou (poplastovaný plech) rš 400 mm</t>
  </si>
  <si>
    <t>471039964</t>
  </si>
  <si>
    <t>12+15,5+12,5</t>
  </si>
  <si>
    <t>-1383862837</t>
  </si>
  <si>
    <t>76421265R</t>
  </si>
  <si>
    <t>Oplechování rovné okapové hrany z Pz s povrchovou úpravou (poplastovaný plech) rš 330 mm</t>
  </si>
  <si>
    <t>-2082379590</t>
  </si>
  <si>
    <t>-515064723</t>
  </si>
  <si>
    <t>Sněhový zachytávač krytiny z Pz plechu s povrchovou úpravou (poplastovaný plech) průběžný dvoutrubkový</t>
  </si>
  <si>
    <t>-835953278</t>
  </si>
  <si>
    <t>764213652.1</t>
  </si>
  <si>
    <t>Střešní výlez rozměru 600 x 600 mm, střechy s krytinou skládanou nebo plechovou</t>
  </si>
  <si>
    <t>-157122955</t>
  </si>
  <si>
    <t>764314612</t>
  </si>
  <si>
    <t>Lemování prostupů střech s krytinou skládanou nebo plechovou z Pz s povrchovou úpravou</t>
  </si>
  <si>
    <t>-735967506</t>
  </si>
  <si>
    <t>764315621</t>
  </si>
  <si>
    <t>Lemování trub, konzol,držáků z Pz s povrch úpravou (poplastovaný plech) střech s krytinou skládanou D do 75 mm</t>
  </si>
  <si>
    <t>-151139677</t>
  </si>
  <si>
    <t>764316643</t>
  </si>
  <si>
    <t>Větrací komínek izolovaný s průchodkou na skládané krytině z taškových tabulí s povrch. úpravou (poplastovaný plech) D 110mm</t>
  </si>
  <si>
    <t>198362632</t>
  </si>
  <si>
    <t>764511602</t>
  </si>
  <si>
    <t>Žlab podokapní půlkruhový z Pz s povrchovou úpravou rš 330 mm</t>
  </si>
  <si>
    <t>1552495636</t>
  </si>
  <si>
    <t>764511642</t>
  </si>
  <si>
    <t>Kotlík oválný (trychtýřový) pro podokapní žlaby z Pz s povrchovou úpravou 330/100 mm</t>
  </si>
  <si>
    <t>1630299079</t>
  </si>
  <si>
    <t>834571093</t>
  </si>
  <si>
    <t>765111805</t>
  </si>
  <si>
    <t>Demontáž krytiny keramické drážkové sklonu do 30° se zvětralou maltou do suti</t>
  </si>
  <si>
    <t>1472387860</t>
  </si>
  <si>
    <t>765111811</t>
  </si>
  <si>
    <t>Příplatek k demontáži krytiny keramické drážkové do suti za sklon přes 30°</t>
  </si>
  <si>
    <t>1823308227</t>
  </si>
  <si>
    <t>765111865</t>
  </si>
  <si>
    <t>Demontáž krytiny keramické hřebenů a nároží sklonu do 30° se zvětralou maltou do suti</t>
  </si>
  <si>
    <t>-988996883</t>
  </si>
  <si>
    <t>765111881</t>
  </si>
  <si>
    <t>Příplatek k demontáži krytiny keramické hřebenů a nároží z prejzů do suti za sklon přes 30°</t>
  </si>
  <si>
    <t>1382766045</t>
  </si>
  <si>
    <t>486938920</t>
  </si>
  <si>
    <t>8,5*2</t>
  </si>
  <si>
    <t>2*2</t>
  </si>
  <si>
    <t>1*2</t>
  </si>
  <si>
    <t>11,2*2</t>
  </si>
  <si>
    <t>-203560900</t>
  </si>
  <si>
    <t>63150819.ISV</t>
  </si>
  <si>
    <t>TYVEK SOLID, 50 000 × 1500mm, role 75 m2, kontaktní pojistná hydroizolace určená pro šikmé střechy a aplikaci na bednění.</t>
  </si>
  <si>
    <t>-898651744</t>
  </si>
  <si>
    <t>394,95*1,15 'Přepočtené koeficientem množství</t>
  </si>
  <si>
    <t>1091741284</t>
  </si>
  <si>
    <t>783201201</t>
  </si>
  <si>
    <t>Obroušení tesařských konstrukcí před provedením nátěru</t>
  </si>
  <si>
    <t>1461312373</t>
  </si>
  <si>
    <t>783201201.1</t>
  </si>
  <si>
    <t>Příprava podkladu tesařských konstrukcí před provedením nátěru broušení s opálením všech stávajících vrstev</t>
  </si>
  <si>
    <t>-1879672014</t>
  </si>
  <si>
    <t>-1814719690</t>
  </si>
  <si>
    <t>394,95</t>
  </si>
  <si>
    <t>98,9</t>
  </si>
  <si>
    <t>-1347142067</t>
  </si>
  <si>
    <t>-678268710</t>
  </si>
  <si>
    <t>594491883</t>
  </si>
  <si>
    <t>SO.04 - Oprava čekárny</t>
  </si>
  <si>
    <t xml:space="preserve">    O01 - Mobiliář</t>
  </si>
  <si>
    <t xml:space="preserve">    734 - Ústřední vytápění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</si>
  <si>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</si>
  <si>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</si>
  <si>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</si>
  <si>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784 - Dokončovací práce - malby</t>
  </si>
  <si>
    <t>340237212</t>
  </si>
  <si>
    <t>Zazdívka otvorů v příčkách nebo stěnách plochy do 0,25 m2 cihlami plnými tl přes 100 mm (komín)</t>
  </si>
  <si>
    <t>583805918</t>
  </si>
  <si>
    <t>612131121</t>
  </si>
  <si>
    <t>Penetrace akrylát-silikonová vnitřních stěn nanášená ručně</t>
  </si>
  <si>
    <t>-849352269</t>
  </si>
  <si>
    <t>612142001</t>
  </si>
  <si>
    <t>Potažení vnitřních stěn sklovláknitým pletivem vtlačeným do tenkovrstvé hmoty</t>
  </si>
  <si>
    <t>1582942745</t>
  </si>
  <si>
    <t>612311131</t>
  </si>
  <si>
    <t>Potažení vnitřních stěn vápenným štukem tloušťky do 3 mm ručně</t>
  </si>
  <si>
    <t>663808452</t>
  </si>
  <si>
    <t>612325413</t>
  </si>
  <si>
    <t>Oprava vnitřní vápenocementové hladké omítky stěn v rozsahu plochy do 50%</t>
  </si>
  <si>
    <t>1533452284</t>
  </si>
  <si>
    <t>632450132</t>
  </si>
  <si>
    <t>Vyrovnávací cementový potěr tl do 30 mm ze suchých směsí provedený v ploše</t>
  </si>
  <si>
    <t>1026494304</t>
  </si>
  <si>
    <t>949101111</t>
  </si>
  <si>
    <t>Lešení pomocné pro objekty pozemních staveb s lešeňovou podlahou v do 1,9 m zatížení do 150 kg/m2</t>
  </si>
  <si>
    <t>-381701867</t>
  </si>
  <si>
    <t>5,7*6,1</t>
  </si>
  <si>
    <t>952901111</t>
  </si>
  <si>
    <t>Vyčištění budov bytové a občanské výstavby při výšce podlaží do 4 m</t>
  </si>
  <si>
    <t>-692258616</t>
  </si>
  <si>
    <t>978013161</t>
  </si>
  <si>
    <t>Otlučení vnitřní vápenné nebo vápenocementové omítky stěn v rozsahu do 50 %</t>
  </si>
  <si>
    <t>-1323740594</t>
  </si>
  <si>
    <t>(6,1+5,7)*2*3,1</t>
  </si>
  <si>
    <t>97805954R</t>
  </si>
  <si>
    <t>Stavební přípomoce pro elektroinstalaci kompletní vč. zapravení a povrchové úpravy</t>
  </si>
  <si>
    <t>109485361</t>
  </si>
  <si>
    <t>97805954R2.1</t>
  </si>
  <si>
    <t>Demontáž a zpětná montáž příp. přemístění garnýží, nástěnek, klaprámů, cedulí, otočných jízdních řádů a ost. doplňkových kcí pro provedení prací</t>
  </si>
  <si>
    <t>-144680262</t>
  </si>
  <si>
    <t>997013213</t>
  </si>
  <si>
    <t>Vnitrostaveništní doprava suti a vybouraných hmot pro budovy v do 12 m ručně</t>
  </si>
  <si>
    <t>986372525</t>
  </si>
  <si>
    <t>-855088424</t>
  </si>
  <si>
    <t>944452122</t>
  </si>
  <si>
    <t>1,55*19 'Přepočtené koeficientem množství</t>
  </si>
  <si>
    <t>-483177621</t>
  </si>
  <si>
    <t>-497042754</t>
  </si>
  <si>
    <t>O01</t>
  </si>
  <si>
    <t>Mobiliář</t>
  </si>
  <si>
    <t>O0012</t>
  </si>
  <si>
    <t>D+M lavice do čekárny, vč. povrchové úpravy - upřesnění dle TZ</t>
  </si>
  <si>
    <t>-1072491029</t>
  </si>
  <si>
    <t>Poznámka k položce:_x000D_
Poznámka k položce: Lavička ukotvená k podlaze většími ocelovými šrouby chráněnými proti demontáži. Všechny kovové všechny kovové části jsou žárově pozinkovány a následně pokryty polyesterovým práškem či jiným vhodným povrchem  Míry: dle dispozic umístění, dle pokynů investora  Provedení dle sm. SŽDC PO-20/2019-GŘ - „Moderní design a architektura nádraží a zastávek ČR – Mobiliář“   čj. 62741/2019-SŽDC-GŘ-O23 ze dne 23. 10. 2019</t>
  </si>
  <si>
    <t>O0014.1</t>
  </si>
  <si>
    <t>D+M odpadkový koš objem min. 60l - upřesnění dle TZ</t>
  </si>
  <si>
    <t>1451810305</t>
  </si>
  <si>
    <t>Poznámka k položce:_x000D_
Poznámka k položce: koše budou v antivandal provedení a zabezpečeny proti krádeži ukotvením k podlaze - místo určení a barevné provedení dle vyjádření zástupce investora na místě po předložení vzorníku  Odpadkový koš se skládá z tělesa koše, podstavce a vyjímatelné vložky.  Provedení dle sm. SŽDC PO-20/2019-GŘ - „Moderní design a architektura nádraží a zastávek ČR – Mobiliář“   čj. 62741/2019-SŽDC-GŘ-O23 ze dne 23. 10. 2019</t>
  </si>
  <si>
    <t>O0015</t>
  </si>
  <si>
    <t>Odvoz a likvidace stávajícího vnitřního mobiliáře</t>
  </si>
  <si>
    <t>-1968098894</t>
  </si>
  <si>
    <t>734</t>
  </si>
  <si>
    <t>Ústřední vytápění</t>
  </si>
  <si>
    <t>734190900R</t>
  </si>
  <si>
    <t>Demontáž otopného tělesa a jeho zpětná montáž po ukončení opravných prací, vč. vypuštění vody, napuštění, tlak. zkoušky, popř. výměna ventilů, nátěr</t>
  </si>
  <si>
    <t>1950150904</t>
  </si>
  <si>
    <t>763</t>
  </si>
  <si>
    <t>Konstrukce suché výstavby</t>
  </si>
  <si>
    <t>763131511</t>
  </si>
  <si>
    <t>SDK podhled deska 1xA 12,5 bez TI jednovrstvá spodní kce profil CD+UD</t>
  </si>
  <si>
    <t>890453266</t>
  </si>
  <si>
    <t>6,1*5,7</t>
  </si>
  <si>
    <t>763131713</t>
  </si>
  <si>
    <t>SDK podhled napojení na obvodové konstrukce profilem</t>
  </si>
  <si>
    <t>749529479</t>
  </si>
  <si>
    <t>(5,7+6,1)*2</t>
  </si>
  <si>
    <t>763131714</t>
  </si>
  <si>
    <t>SDK podhled základní penetrační nátěr</t>
  </si>
  <si>
    <t>-2002883131</t>
  </si>
  <si>
    <t>998763402</t>
  </si>
  <si>
    <t>Přesun hmot procentní pro sádrokartonové konstrukce v objektech v do 12 m</t>
  </si>
  <si>
    <t>-1472429102</t>
  </si>
  <si>
    <t>771</t>
  </si>
  <si>
    <t>Podlahy z dlaždic</t>
  </si>
  <si>
    <t>771111011</t>
  </si>
  <si>
    <t>Vysátí podkladu před pokládkou dlažby</t>
  </si>
  <si>
    <t>970529768</t>
  </si>
  <si>
    <t>771121011</t>
  </si>
  <si>
    <t>Nátěr penetrační na podlahu</t>
  </si>
  <si>
    <t>1003116555</t>
  </si>
  <si>
    <t>771151014</t>
  </si>
  <si>
    <t>Samonivelační stěrka podlah pevnosti 20 MPa tl 10 mm</t>
  </si>
  <si>
    <t>1096543327</t>
  </si>
  <si>
    <t>771474142</t>
  </si>
  <si>
    <t>Montáž soklíků z dlaždic keramických s požlábkem flexibilní lepidlo v do 120 mm</t>
  </si>
  <si>
    <t>74983362</t>
  </si>
  <si>
    <t>59761416</t>
  </si>
  <si>
    <t>sokl-dlažba keramická slinutá hladká do interiéru i exteriéru 300x80mm</t>
  </si>
  <si>
    <t>-1349883313</t>
  </si>
  <si>
    <t>23,6/0,3</t>
  </si>
  <si>
    <t>"zaokrouhl."79</t>
  </si>
  <si>
    <t>771574113</t>
  </si>
  <si>
    <t>Montáž podlah keramických režných hladkých lepených flexibilním lepidlem do 12 ks/m2</t>
  </si>
  <si>
    <t>1877396125</t>
  </si>
  <si>
    <t>597614060.1</t>
  </si>
  <si>
    <t>dlaždice keramické slinuté neglazované, úprava protiskluz min. R10 - odstín dle výběru investora 29,8 x 29,8 x 0,9 cm</t>
  </si>
  <si>
    <t>380798694</t>
  </si>
  <si>
    <t>34,77*1,15 'Přepočtené koeficientem množství</t>
  </si>
  <si>
    <t>998771202</t>
  </si>
  <si>
    <t>Přesun hmot procentní pro podlahy z dlaždic v objektech v do 12 m</t>
  </si>
  <si>
    <t>1467579696</t>
  </si>
  <si>
    <t>776</t>
  </si>
  <si>
    <t>Podlahy povlakové</t>
  </si>
  <si>
    <t>776201811</t>
  </si>
  <si>
    <t>Demontáž lepených povlakových podlah bez podložky ručně</t>
  </si>
  <si>
    <t>1309439688</t>
  </si>
  <si>
    <t>776401800</t>
  </si>
  <si>
    <t>Odstranění soklíků a lišt pryžových nebo plastových</t>
  </si>
  <si>
    <t>-855013259</t>
  </si>
  <si>
    <t>998776202</t>
  </si>
  <si>
    <t>Přesun hmot procentní pro podlahy povlakové v objektech v do 12 m</t>
  </si>
  <si>
    <t>-1456155708</t>
  </si>
  <si>
    <t>784</t>
  </si>
  <si>
    <t>Dokončovací práce - malby</t>
  </si>
  <si>
    <t>784111001</t>
  </si>
  <si>
    <t>Oprášení (ometení ) podkladu v místnostech výšky do 3,80 m</t>
  </si>
  <si>
    <t>1748329841</t>
  </si>
  <si>
    <t>784171001</t>
  </si>
  <si>
    <t>Olepování vnitřních ploch páskou v místnostech výšky do 3,80 m</t>
  </si>
  <si>
    <t>-756112528</t>
  </si>
  <si>
    <t>58124838</t>
  </si>
  <si>
    <t>páska maskovací krepová pro malířské potřeby š 50mm</t>
  </si>
  <si>
    <t>1562718493</t>
  </si>
  <si>
    <t>50*1,05 'Přepočtené koeficientem množství</t>
  </si>
  <si>
    <t>784171101</t>
  </si>
  <si>
    <t>Zakrytí vnitřních podlah včetně pozdějšího odkrytí</t>
  </si>
  <si>
    <t>-1072769654</t>
  </si>
  <si>
    <t>58124844</t>
  </si>
  <si>
    <t>fólie pro malířské potřeby zakrývací tl 25µ 4x5m</t>
  </si>
  <si>
    <t>302363535</t>
  </si>
  <si>
    <t>34,77*1,05 'Přepočtené koeficientem množství</t>
  </si>
  <si>
    <t>784171111</t>
  </si>
  <si>
    <t>Zakrytí vnitřních ploch stěn v místnostech výšky do 3,80 m</t>
  </si>
  <si>
    <t>-323574962</t>
  </si>
  <si>
    <t>-121229920</t>
  </si>
  <si>
    <t>25*1,05 'Přepočtené koeficientem množství</t>
  </si>
  <si>
    <t>784181121</t>
  </si>
  <si>
    <t>Hloubková jednonásobná penetrace podkladu v místnostech výšky do 3,80 m</t>
  </si>
  <si>
    <t>1051746495</t>
  </si>
  <si>
    <t>784211101</t>
  </si>
  <si>
    <t>Dvojnásobné bílé malby ze směsí za mokra výborně otěruvzdorných v místnostech výšky do 3,80 m</t>
  </si>
  <si>
    <t>-1308677193</t>
  </si>
  <si>
    <t>(5,7+6,1)*2*3,1</t>
  </si>
  <si>
    <t>22037044R</t>
  </si>
  <si>
    <t>Zapravení a výměna stávajícího vedení oznamovacích a slaboproudých zařízení v rámci místnosti</t>
  </si>
  <si>
    <t>-1677941286</t>
  </si>
  <si>
    <t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</si>
  <si>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742-03</t>
  </si>
  <si>
    <t>ks</t>
  </si>
  <si>
    <t>-322041486</t>
  </si>
  <si>
    <t>742340002.1</t>
  </si>
  <si>
    <t>Příprava pro osazení hodin</t>
  </si>
  <si>
    <t>1721985993</t>
  </si>
  <si>
    <t>742410201</t>
  </si>
  <si>
    <t>Montáž rozhlasu nastavení a oživení ústředny rozhlasu a naprogramování</t>
  </si>
  <si>
    <t>1129233078</t>
  </si>
  <si>
    <t>742-02</t>
  </si>
  <si>
    <t>reproduktor kompletní dle norem SŽDC</t>
  </si>
  <si>
    <t>-1562658447</t>
  </si>
  <si>
    <t>SO.05 - Oprava dopravní kanceláře a zázemí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</si>
  <si>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</si>
  <si>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</si>
  <si>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</si>
  <si>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</si>
  <si>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</si>
  <si>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</si>
  <si>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</si>
  <si>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735 - Ústřední vytápění - otopná tělesa</t>
  </si>
  <si>
    <t xml:space="preserve">    781 - Dokončovací práce - obklady</t>
  </si>
  <si>
    <t>M - Práce a dodávky M</t>
  </si>
  <si>
    <t xml:space="preserve">    22-M - Montáže technologických zařízení pro dopravní stavby</t>
  </si>
  <si>
    <t>317121101</t>
  </si>
  <si>
    <t>Montáž prefabrikovaných překladů délky do 1500 mm</t>
  </si>
  <si>
    <t>1008908403</t>
  </si>
  <si>
    <t>59321053</t>
  </si>
  <si>
    <t>překlad ŽB š 60mm dl 1600mm</t>
  </si>
  <si>
    <t>-2100535020</t>
  </si>
  <si>
    <t>340271045</t>
  </si>
  <si>
    <t>Zazdívka otvorů v příčkách nebo stěnách plochy do 4 m2 tvárnicemi pórobetonovými tl 150 mm</t>
  </si>
  <si>
    <t>-111699402</t>
  </si>
  <si>
    <t>342272225</t>
  </si>
  <si>
    <t>Příčka z pórobetonových hladkých tvárnic na tenkovrstvou maltu tl 100 mm</t>
  </si>
  <si>
    <t>1948944849</t>
  </si>
  <si>
    <t>1,8*3</t>
  </si>
  <si>
    <t>-1072752618</t>
  </si>
  <si>
    <t>342291121</t>
  </si>
  <si>
    <t>Ukotvení příček k cihelným konstrukcím plochými kotvami</t>
  </si>
  <si>
    <t>-2141110931</t>
  </si>
  <si>
    <t>3*2</t>
  </si>
  <si>
    <t>346272216</t>
  </si>
  <si>
    <t>Přizdívka z pórobetonových tvárnic tl 50 mm</t>
  </si>
  <si>
    <t>-340748239</t>
  </si>
  <si>
    <t>0,9*1,5"geberit"</t>
  </si>
  <si>
    <t>Penetrační disperzní nátěr vnitřních stěn nanášený ručně</t>
  </si>
  <si>
    <t>-922039894</t>
  </si>
  <si>
    <t>1494979972</t>
  </si>
  <si>
    <t>Potažení vnitřních stěn vápenným štukem tloušťky do 3 mm</t>
  </si>
  <si>
    <t>1861123779</t>
  </si>
  <si>
    <t>-727216605</t>
  </si>
  <si>
    <t>0P02</t>
  </si>
  <si>
    <t>(3,9+5,7)*2*2,9</t>
  </si>
  <si>
    <t>0P04</t>
  </si>
  <si>
    <t>(1,3+5)*2*3</t>
  </si>
  <si>
    <t>0P05</t>
  </si>
  <si>
    <t>(09+1,6)*2*3</t>
  </si>
  <si>
    <t>0P08</t>
  </si>
  <si>
    <t>(1,2+1,8)*2*3</t>
  </si>
  <si>
    <t>0P09</t>
  </si>
  <si>
    <t>(3,1+4,7)*2*3</t>
  </si>
  <si>
    <t>0P11</t>
  </si>
  <si>
    <t>(4+5,4)*2*3</t>
  </si>
  <si>
    <t>619991000.1</t>
  </si>
  <si>
    <t>Výroba, montáž a demontáž zákrytové konstrukce z OSB při výměně okna v místnosti 0P03 pro ochranu technologie před prachem</t>
  </si>
  <si>
    <t>-1338495559</t>
  </si>
  <si>
    <t>Poznámka k položce:_x000D_
utěsnění spár PUR pěnou</t>
  </si>
  <si>
    <t>631311126</t>
  </si>
  <si>
    <t>Mazanina tl do 120 mm z betonu prostého bez zvýšených nároků na prostředí tř. C 25/30</t>
  </si>
  <si>
    <t>-1334094094</t>
  </si>
  <si>
    <t>49,87*0,1</t>
  </si>
  <si>
    <t>1,3*5*0,1</t>
  </si>
  <si>
    <t>631319173</t>
  </si>
  <si>
    <t>Příplatek k mazanině tl do 120 mm za stržení povrchu spodní vrstvy před vložením výztuže</t>
  </si>
  <si>
    <t>-8823581</t>
  </si>
  <si>
    <t>631362021</t>
  </si>
  <si>
    <t>Výztuž mazanin svařovanými sítěmi Kari</t>
  </si>
  <si>
    <t>-1630646423</t>
  </si>
  <si>
    <t>0,004335*56,37</t>
  </si>
  <si>
    <t>632481213</t>
  </si>
  <si>
    <t>Separační vrstva z PE fólie</t>
  </si>
  <si>
    <t>-13265667</t>
  </si>
  <si>
    <t>634111114</t>
  </si>
  <si>
    <t>Obvodová dilatace pružnou těsnicí páskou mezi stěnou a mazaninou nebo potěremv 100 mm</t>
  </si>
  <si>
    <t>-543658386</t>
  </si>
  <si>
    <t>(3,9+5,7)*2</t>
  </si>
  <si>
    <t>(3+2,5)*2</t>
  </si>
  <si>
    <t>(5,3+6)*2</t>
  </si>
  <si>
    <t>(1,3+5)*2</t>
  </si>
  <si>
    <t>635111232</t>
  </si>
  <si>
    <t>Násyp pod podlahy z drobného kameniva 0-4 se zhutněním</t>
  </si>
  <si>
    <t>-895262534</t>
  </si>
  <si>
    <t>(3,9*5,7)</t>
  </si>
  <si>
    <t>(5,7*4)</t>
  </si>
  <si>
    <t>(2,7*1,3)</t>
  </si>
  <si>
    <t>48,54*0,1</t>
  </si>
  <si>
    <t>635111242</t>
  </si>
  <si>
    <t>Násyp pod podlahy z hrubého kameniva 16-32 se zhutněním</t>
  </si>
  <si>
    <t>397084801</t>
  </si>
  <si>
    <t>642942111</t>
  </si>
  <si>
    <t>Osazování zárubní nebo rámů dveřních kovových do 2,5 m2 na MC</t>
  </si>
  <si>
    <t>-178352575</t>
  </si>
  <si>
    <t>55331482</t>
  </si>
  <si>
    <t>zárubeň jednokřídlá ocelová pro zdění tl stěny 75-100mm rozměru 800/1970, 2100mm</t>
  </si>
  <si>
    <t>169931950</t>
  </si>
  <si>
    <t>0,952380952380952*1,05 'Přepočtené koeficientem množství</t>
  </si>
  <si>
    <t>212600704</t>
  </si>
  <si>
    <t>0P03</t>
  </si>
  <si>
    <t>(3,2*4)</t>
  </si>
  <si>
    <t>(09*1,6)</t>
  </si>
  <si>
    <t>(1,2*1,8)</t>
  </si>
  <si>
    <t>(1,2*1,9)</t>
  </si>
  <si>
    <t>(4,7*1,8)</t>
  </si>
  <si>
    <t xml:space="preserve">Vyčištění budov bytové a občanské výstavby při výšce podlaží do 4 m </t>
  </si>
  <si>
    <t>-1551282173</t>
  </si>
  <si>
    <t>952901111.1</t>
  </si>
  <si>
    <t>Vyčištění budov bytové a občanské výstavby při výšce podlaží do 4 m  (vyklizení sklepních prostor)</t>
  </si>
  <si>
    <t>-717723423</t>
  </si>
  <si>
    <t>3*6</t>
  </si>
  <si>
    <t>3,5*6</t>
  </si>
  <si>
    <t>95290111R</t>
  </si>
  <si>
    <t>Vyklizení vybavení a zařízení pro provedení prací - nábytek, zařízení, nástěnky, aj.</t>
  </si>
  <si>
    <t>96441862</t>
  </si>
  <si>
    <t>95290122R</t>
  </si>
  <si>
    <t xml:space="preserve">Kabelový kanál pro budoucí kabelové vývody vedený v podlaze vč. vyústění do míst.č. 0P03 a a 0P08 </t>
  </si>
  <si>
    <t>-105677971</t>
  </si>
  <si>
    <t>10+8</t>
  </si>
  <si>
    <t>962031133</t>
  </si>
  <si>
    <t>Bourání příček z cihel pálených na MVC tl do 150 mm</t>
  </si>
  <si>
    <t>-1593200798</t>
  </si>
  <si>
    <t>965042141</t>
  </si>
  <si>
    <t>Bourání podkladů pod dlažby nebo mazanin betonových nebo z litého asfaltu tl do 100 mm pl přes 4 m2</t>
  </si>
  <si>
    <t>-15658407</t>
  </si>
  <si>
    <t>23,06*0,1</t>
  </si>
  <si>
    <t>965081223</t>
  </si>
  <si>
    <t>Bourání podlah z dlaždic keramických nebo xylolitových tl přes 10 mm plochy přes 1 m2</t>
  </si>
  <si>
    <t>-2089944769</t>
  </si>
  <si>
    <t>(1,3*5)</t>
  </si>
  <si>
    <t>965082941</t>
  </si>
  <si>
    <t>Odstranění násypů pod podlahami tl přes 200 mm</t>
  </si>
  <si>
    <t>1117101725</t>
  </si>
  <si>
    <t>3,9*5,7</t>
  </si>
  <si>
    <t>4*6</t>
  </si>
  <si>
    <t>2,8*1,3</t>
  </si>
  <si>
    <t>49,87*0,3</t>
  </si>
  <si>
    <t>968072455</t>
  </si>
  <si>
    <t>Vybourání kovových dveřních zárubní pl do 2 m2</t>
  </si>
  <si>
    <t>-710585733</t>
  </si>
  <si>
    <t>(1*2)*2</t>
  </si>
  <si>
    <t>"nízké+zazděné"</t>
  </si>
  <si>
    <t>971035481</t>
  </si>
  <si>
    <t>Vybourání otvorů ve zdivu cihelném pl do 0,25 m2 na MC tl do 900 mm</t>
  </si>
  <si>
    <t>752814172</t>
  </si>
  <si>
    <t>974031132</t>
  </si>
  <si>
    <t>Vysekání rýh ve zdivu cihelném hl do 50 mm š do 70 mm</t>
  </si>
  <si>
    <t>-1549139835</t>
  </si>
  <si>
    <t>974031153</t>
  </si>
  <si>
    <t>Vysekání rýh ve zdivu cihelném hl do 100 mm š do 100 mm</t>
  </si>
  <si>
    <t>1970114024</t>
  </si>
  <si>
    <t>974031165</t>
  </si>
  <si>
    <t>Vysekání rýh ve zdivu cihelném hl do 150 mm š do 200 mm</t>
  </si>
  <si>
    <t>729986072</t>
  </si>
  <si>
    <t>Otlučení (osekání) vnitřní vápenné nebo vápenocementové omítky stěn v rozsahu do 50 %</t>
  </si>
  <si>
    <t>-2053284116</t>
  </si>
  <si>
    <t>997013001</t>
  </si>
  <si>
    <t>Vyklizení ulehlé suti z prostorů do 15 m2 s naložením z hl do 2 m (sklep)</t>
  </si>
  <si>
    <t>-1041451800</t>
  </si>
  <si>
    <t>997013153</t>
  </si>
  <si>
    <t>Vnitrostaveništní doprava suti a vybouraných hmot pro budovy v do 12 m s omezením mechanizace</t>
  </si>
  <si>
    <t>-320147072</t>
  </si>
  <si>
    <t>Odvoz suti a vybouraných hmot na skládku nebo meziskládku do 1 km se složením</t>
  </si>
  <si>
    <t>1689304606</t>
  </si>
  <si>
    <t>-1524185985</t>
  </si>
  <si>
    <t>45,035*19 'Přepočtené koeficientem množství</t>
  </si>
  <si>
    <t>1450184698</t>
  </si>
  <si>
    <t>39,551</t>
  </si>
  <si>
    <t>-26,511</t>
  </si>
  <si>
    <t>Poplatek za uložení odpadu ze sypkých materiálů na skládce (skládkovné)</t>
  </si>
  <si>
    <t>839138231</t>
  </si>
  <si>
    <t>20,945</t>
  </si>
  <si>
    <t>5,566</t>
  </si>
  <si>
    <t>1931806907</t>
  </si>
  <si>
    <t>711</t>
  </si>
  <si>
    <t>Izolace proti vodě, vlhkosti a plynům</t>
  </si>
  <si>
    <t>711111001</t>
  </si>
  <si>
    <t>Provedení izolace proti zemní vlhkosti vodorovné za studena nátěrem penetračním</t>
  </si>
  <si>
    <t>-488473122</t>
  </si>
  <si>
    <t>11163150</t>
  </si>
  <si>
    <t>lak penetrační asfaltový</t>
  </si>
  <si>
    <t>-1948289268</t>
  </si>
  <si>
    <t>49,87*0,0003 'Přepočtené koeficientem množství</t>
  </si>
  <si>
    <t>711111051</t>
  </si>
  <si>
    <t>Provedení izolace proti zemní vlhkosti vodorovné za studena 2x nátěr tekutou elastickou hydroizolací</t>
  </si>
  <si>
    <t>1456236897</t>
  </si>
  <si>
    <t>1,6*1</t>
  </si>
  <si>
    <t>24551040</t>
  </si>
  <si>
    <t>stěrka hydroizolační dvousložková cemento-polymerová pod dlažbu</t>
  </si>
  <si>
    <t>-1985004087</t>
  </si>
  <si>
    <t>1,6*1,5 'Přepočtené koeficientem množství</t>
  </si>
  <si>
    <t>711141559</t>
  </si>
  <si>
    <t>Provedení izolace proti zemní vlhkosti pásy přitavením vodorovné NAIP</t>
  </si>
  <si>
    <t>597917471</t>
  </si>
  <si>
    <t>62832000</t>
  </si>
  <si>
    <t>pás asfaltový natavitelný oxidovaný tl 3,0mm typu V60 S30 s vložkou ze skleněné rohože, s jemnozrnným minerálním posypem</t>
  </si>
  <si>
    <t>-1784754726</t>
  </si>
  <si>
    <t>49,87*1,15 'Přepočtené koeficientem množství</t>
  </si>
  <si>
    <t>998711202</t>
  </si>
  <si>
    <t>Přesun hmot procentní pro izolace proti vodě, vlhkosti a plynům v objektech v do 12 m</t>
  </si>
  <si>
    <t>1475429303</t>
  </si>
  <si>
    <t>713</t>
  </si>
  <si>
    <t>Izolace tepelné</t>
  </si>
  <si>
    <t>713121111</t>
  </si>
  <si>
    <t>Montáž izolace tepelné podlah volně kladenými rohožemi, pásy, dílci, deskami 1 vrstva</t>
  </si>
  <si>
    <t>-2071139557</t>
  </si>
  <si>
    <t>28372309</t>
  </si>
  <si>
    <t>deska EPS 100 do plochých střech a podlah λ=0,037 tl 100mm</t>
  </si>
  <si>
    <t>-1813168518</t>
  </si>
  <si>
    <t>49,87*1,02 'Přepočtené koeficientem množství</t>
  </si>
  <si>
    <t>998713202</t>
  </si>
  <si>
    <t>Přesun hmot procentní pro izolace tepelné v objektech v do 12 m</t>
  </si>
  <si>
    <t>2022860184</t>
  </si>
  <si>
    <t>721</t>
  </si>
  <si>
    <t>Zdravotechnika - vnitřní kanalizace</t>
  </si>
  <si>
    <t>721174000</t>
  </si>
  <si>
    <t>Ostatní nespecifikované práce a materiály</t>
  </si>
  <si>
    <t>-1749835468</t>
  </si>
  <si>
    <t>721174001R</t>
  </si>
  <si>
    <t>Napojení dřezu do stávajícího kanalizačního potrubí vč. všech potřebných prací a materiálu</t>
  </si>
  <si>
    <t>1833025138</t>
  </si>
  <si>
    <t xml:space="preserve">Poznámka k položce:_x000D_
do 10 m </t>
  </si>
  <si>
    <t>721174024</t>
  </si>
  <si>
    <t>Potrubí kanalizační z PP odpadní DN 75</t>
  </si>
  <si>
    <t>-1932459102</t>
  </si>
  <si>
    <t>721183803</t>
  </si>
  <si>
    <t>Demontáž potrubí olovněné do D 54</t>
  </si>
  <si>
    <t>-157982460</t>
  </si>
  <si>
    <t>721290111</t>
  </si>
  <si>
    <t>Zkouška těsnosti potrubí kanalizace vodou do DN 125</t>
  </si>
  <si>
    <t>-1769926200</t>
  </si>
  <si>
    <t>998721202</t>
  </si>
  <si>
    <t>Přesun hmot procentní pro vnitřní kanalizace v objektech v do 12 m</t>
  </si>
  <si>
    <t>1016930251</t>
  </si>
  <si>
    <t>722</t>
  </si>
  <si>
    <t>Zdravotechnika - vnitřní vodovod</t>
  </si>
  <si>
    <t>722170800R1</t>
  </si>
  <si>
    <t>Propojení vnitřního rozvodu vody s vodovodní přípojkou, která je umístěna ve sklepě</t>
  </si>
  <si>
    <t>-2066043355</t>
  </si>
  <si>
    <t>Poznámka k položce:_x000D_
- vč. všech potřebných prací a materiálu_x000D_
- bez možnosti přepínání na vodu ze studny</t>
  </si>
  <si>
    <t>722170801</t>
  </si>
  <si>
    <t>Demontáž rozvodů vody z plastů do D 25</t>
  </si>
  <si>
    <t>-365938272</t>
  </si>
  <si>
    <t>722173000</t>
  </si>
  <si>
    <t xml:space="preserve">Ostatní nespecifikované práce a materiály </t>
  </si>
  <si>
    <t>391970206</t>
  </si>
  <si>
    <t>722174002</t>
  </si>
  <si>
    <t>Potrubí vodovodní plastové PPR svar polyfuze PN 16 D 20 x 2,8 mm</t>
  </si>
  <si>
    <t>1584867940</t>
  </si>
  <si>
    <t>722181111</t>
  </si>
  <si>
    <t>Ochrana vodovodního potrubí plstěnými pásy do DN 20 mm</t>
  </si>
  <si>
    <t>-1734246366</t>
  </si>
  <si>
    <t>722181812</t>
  </si>
  <si>
    <t>Demontáž plstěných pásů z trub do D 50</t>
  </si>
  <si>
    <t>206367549</t>
  </si>
  <si>
    <t>722290234</t>
  </si>
  <si>
    <t>Proplach a dezinfekce vodovodního potrubí do DN 80</t>
  </si>
  <si>
    <t>516645971</t>
  </si>
  <si>
    <t>998722202</t>
  </si>
  <si>
    <t>Přesun hmot procentní pro vnitřní vodovod v objektech v do 12 m</t>
  </si>
  <si>
    <t>1894656644</t>
  </si>
  <si>
    <t>725</t>
  </si>
  <si>
    <t>Zdravotechnika - zařizovací předměty</t>
  </si>
  <si>
    <t>725112022</t>
  </si>
  <si>
    <t>Klozet keramický závěsný na nosné stěny s hlubokým splachováním odpad vodorovný</t>
  </si>
  <si>
    <t>1685594278</t>
  </si>
  <si>
    <t>725210821</t>
  </si>
  <si>
    <t>Demontáž umyvadel bez výtokových armatur</t>
  </si>
  <si>
    <t>863936754</t>
  </si>
  <si>
    <t>725211601</t>
  </si>
  <si>
    <t>Umyvadlo keramické bílé šířky 500 mm bez krytu na sifon připevněné na stěnu šrouby</t>
  </si>
  <si>
    <t>1965333856</t>
  </si>
  <si>
    <t>725311121</t>
  </si>
  <si>
    <t>Dřez jednoduchý nerezový se zápachovou uzávěrkou s odkapávací plochou 560x480 mm a miskou</t>
  </si>
  <si>
    <t>1102983003</t>
  </si>
  <si>
    <t>725535222</t>
  </si>
  <si>
    <t>Ventil pojistný bezpečnostní souprava s redukčním ventilem a výlevkou</t>
  </si>
  <si>
    <t>-362827669</t>
  </si>
  <si>
    <t>725820801</t>
  </si>
  <si>
    <t>Demontáž baterie nástěnné do G 3 / 4</t>
  </si>
  <si>
    <t>-1211530589</t>
  </si>
  <si>
    <t>725821325</t>
  </si>
  <si>
    <t>Baterie dřezová stojánková páková s otáčivým kulatým ústím a délkou ramínka 220 mm</t>
  </si>
  <si>
    <t>-1481594572</t>
  </si>
  <si>
    <t>725822613</t>
  </si>
  <si>
    <t>Baterie umyvadlová stojánková páková s výpustí</t>
  </si>
  <si>
    <t>-472977552</t>
  </si>
  <si>
    <t>725861102</t>
  </si>
  <si>
    <t>Zápachová uzávěrka pro umyvadla DN 40</t>
  </si>
  <si>
    <t>220062635</t>
  </si>
  <si>
    <t>72586211R</t>
  </si>
  <si>
    <t>Zápachová uzávěrka pro ohřívač nebo kotel (přepad)</t>
  </si>
  <si>
    <t>1212459383</t>
  </si>
  <si>
    <t>998725202</t>
  </si>
  <si>
    <t>Přesun hmot procentní pro zařizovací předměty v objektech v do 12 m</t>
  </si>
  <si>
    <t>643199592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</si>
  <si>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</si>
  <si>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</si>
  <si>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</si>
  <si>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</si>
  <si>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619406606</t>
  </si>
  <si>
    <t>998726212</t>
  </si>
  <si>
    <t>Přesun hmot procentní pro instalační prefabrikáty v objektech v do 12 m</t>
  </si>
  <si>
    <t>-572341927</t>
  </si>
  <si>
    <t>731</t>
  </si>
  <si>
    <t>Ústřední vytápění - kotelny</t>
  </si>
  <si>
    <t>731200823</t>
  </si>
  <si>
    <t>Demontáž kotle ocelového na plynná nebo kapalná paliva výkon do 25 kW</t>
  </si>
  <si>
    <t>-1940224469</t>
  </si>
  <si>
    <t>731244493</t>
  </si>
  <si>
    <t>Montáž kotle ocelového závěsného na plyn kondenzačního o výkonu do 28 kW</t>
  </si>
  <si>
    <t>1116156352</t>
  </si>
  <si>
    <t>48417435</t>
  </si>
  <si>
    <t>kotel ocelový plynový kondenzační závěsný pro vytápění 6,6-28kW</t>
  </si>
  <si>
    <t>-2022038110</t>
  </si>
  <si>
    <t>731810432</t>
  </si>
  <si>
    <t>Nucený odtah spalin dvoutrubkový pro kondenzační kotel svislý 100 odvod spalin přes šikmou střechu</t>
  </si>
  <si>
    <t>1898814618</t>
  </si>
  <si>
    <t>731810442</t>
  </si>
  <si>
    <t>Prodloužení odděleného potrubí pro kondenzační kotel průměru 100 mm</t>
  </si>
  <si>
    <t>416266793</t>
  </si>
  <si>
    <t>2*4</t>
  </si>
  <si>
    <t>998731202</t>
  </si>
  <si>
    <t>Přesun hmot procentní pro kotelny v objektech v do 12 m</t>
  </si>
  <si>
    <t>1723743042</t>
  </si>
  <si>
    <t>735</t>
  </si>
  <si>
    <t>Ústřední vytápění - otopná tělesa</t>
  </si>
  <si>
    <t>735111000R</t>
  </si>
  <si>
    <t>Výměna otopného tělesa za větší (místnost 0P09)</t>
  </si>
  <si>
    <t>1553639484</t>
  </si>
  <si>
    <t>Poznámka k položce:_x000D_
Včetně všech souvisejících prací a potřebného materiálu.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</si>
  <si>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</si>
  <si>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</si>
  <si>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-628600565</t>
  </si>
  <si>
    <t>751111012</t>
  </si>
  <si>
    <t>Mtž vent ax ntl nástěnného základního D do 200 mm</t>
  </si>
  <si>
    <t>2037397602</t>
  </si>
  <si>
    <t>54233101</t>
  </si>
  <si>
    <t>ventilátor radiální malý plastový CB 100 T spínač časový nastavitelný s doběhem a zpětnou klapkou</t>
  </si>
  <si>
    <t>-931885159</t>
  </si>
  <si>
    <t>998751201</t>
  </si>
  <si>
    <t>Přesun hmot procentní pro vzduchotechniku v objektech v do 12 m</t>
  </si>
  <si>
    <t>-274936365</t>
  </si>
  <si>
    <t>762510859</t>
  </si>
  <si>
    <t>Demontáž kce podkladové z desek cementotřískových tl přes 20 mm na pero a drážku šroubovaných</t>
  </si>
  <si>
    <t>431340918</t>
  </si>
  <si>
    <t>762521810R1</t>
  </si>
  <si>
    <t>Demontáž podlahové konstrukce vyvýšené podlahy</t>
  </si>
  <si>
    <t>1556486855</t>
  </si>
  <si>
    <t>162</t>
  </si>
  <si>
    <t>762512262R</t>
  </si>
  <si>
    <t>Podlkladové konstrukce vyvýšená - rošt</t>
  </si>
  <si>
    <t>1818532213</t>
  </si>
  <si>
    <t>163</t>
  </si>
  <si>
    <t>762511284</t>
  </si>
  <si>
    <t>Podlahové kce podkladové dvouvrstvé z desek OSB tl 2x15 mm broušených na pero a drážku šroubovaných</t>
  </si>
  <si>
    <t>490897479</t>
  </si>
  <si>
    <t>762522811</t>
  </si>
  <si>
    <t>Demontáž podlah s polštáři z prken tloušťky do 32 mm</t>
  </si>
  <si>
    <t>146054731</t>
  </si>
  <si>
    <t>1,3*2,8</t>
  </si>
  <si>
    <t>762526811</t>
  </si>
  <si>
    <t>Demontáž podlah z dřevotřísky, překližky, sololitu tloušťky do 20 mm bez polštářů</t>
  </si>
  <si>
    <t>1752124103</t>
  </si>
  <si>
    <t>470450213</t>
  </si>
  <si>
    <t>763131411</t>
  </si>
  <si>
    <t>SDK podhled desky 1xA 12,5 bez TI dvouvrstvá spodní kce profil CD+UD</t>
  </si>
  <si>
    <t>-8179625</t>
  </si>
  <si>
    <t>5*1,3</t>
  </si>
  <si>
    <t>1,2*1,8</t>
  </si>
  <si>
    <t>(1,8*4,7)+(1,8*1,2)</t>
  </si>
  <si>
    <t>763131451</t>
  </si>
  <si>
    <t>SDK podhled deska 1xH2 12,5 bez TI dvouvrstvá spodní kce profil CD+UD</t>
  </si>
  <si>
    <t>670534334</t>
  </si>
  <si>
    <t>1,6*0,9</t>
  </si>
  <si>
    <t>763164531</t>
  </si>
  <si>
    <t>SDK obklad kcí tvaru L š do 0,8 m desky 1xA 12,5</t>
  </si>
  <si>
    <t>559715707</t>
  </si>
  <si>
    <t>763431001</t>
  </si>
  <si>
    <t>Montáž minerálního podhledu s vyjímatelnými panely vel. do 0,36 m2 na zavěšený viditelný rošt</t>
  </si>
  <si>
    <t>660575871</t>
  </si>
  <si>
    <t>3,5*3,6</t>
  </si>
  <si>
    <t>59036519</t>
  </si>
  <si>
    <t>deska podhledová minerální rovná bílá jemně texturovaná zvukově pohltivá tlumivá 15x600x600mm</t>
  </si>
  <si>
    <t>-1234957580</t>
  </si>
  <si>
    <t>62,47*1,05 'Přepočtené koeficientem množství</t>
  </si>
  <si>
    <t>763431201</t>
  </si>
  <si>
    <t>Napojení minerálního podhledu na stěnu obvodovou lištou</t>
  </si>
  <si>
    <t>1686434267</t>
  </si>
  <si>
    <t>(6+5,4)*2</t>
  </si>
  <si>
    <t>(3,5+3,6)*2</t>
  </si>
  <si>
    <t>-1175026968</t>
  </si>
  <si>
    <t>766660001</t>
  </si>
  <si>
    <t>Montáž dveřních křídel otvíravých jednokřídlových š do 0,8 m do ocelové zárubně</t>
  </si>
  <si>
    <t>1801576812</t>
  </si>
  <si>
    <t>61162014</t>
  </si>
  <si>
    <t>dveře jednokřídlé voštinové povrch fóliový plné 800x1970-2100mm</t>
  </si>
  <si>
    <t>1011100212</t>
  </si>
  <si>
    <t>766660728</t>
  </si>
  <si>
    <t>Montáž dveřního interiérového kování - zámku</t>
  </si>
  <si>
    <t>-1592311671</t>
  </si>
  <si>
    <t>766660729</t>
  </si>
  <si>
    <t>Montáž dveřního interiérového kování - štítku s klikou</t>
  </si>
  <si>
    <t>92769077</t>
  </si>
  <si>
    <t>54914610</t>
  </si>
  <si>
    <t>kování dveřní vrchní klika včetně rozet a montážního materiálu R BB nerez PK</t>
  </si>
  <si>
    <t>-280692845</t>
  </si>
  <si>
    <t>54964150</t>
  </si>
  <si>
    <t>vložka zámková cylindrická oboustranná+4 klíče</t>
  </si>
  <si>
    <t>1109957240</t>
  </si>
  <si>
    <t>766661900R</t>
  </si>
  <si>
    <t>Repas dveřního křídla vč. zárubně</t>
  </si>
  <si>
    <t>128054332</t>
  </si>
  <si>
    <t>Poznámka k položce:_x000D_
Odstranění nátěru, tmelení, broušení, nový nětěr, seřízení dveřního křídla</t>
  </si>
  <si>
    <t>766691931.1</t>
  </si>
  <si>
    <t>Seřízení interiérových dveří</t>
  </si>
  <si>
    <t>1519758684</t>
  </si>
  <si>
    <t>766695212</t>
  </si>
  <si>
    <t>Montáž truhlářských prahů dveří jednokřídlových šířky do 10 cm</t>
  </si>
  <si>
    <t>366021500</t>
  </si>
  <si>
    <t>61187156</t>
  </si>
  <si>
    <t>práh dveřní dřevěný dubový tl 20mm dl 820mm š 100mm</t>
  </si>
  <si>
    <t>1884457202</t>
  </si>
  <si>
    <t>766811111.1</t>
  </si>
  <si>
    <t>Dodávka a montáž kuchyňské linky tvaru L délka 3 m, spodní a horní skříňky, vč. pracovní desky, těsnící lišty</t>
  </si>
  <si>
    <t>-70009049</t>
  </si>
  <si>
    <t>115</t>
  </si>
  <si>
    <t>766811223</t>
  </si>
  <si>
    <t>Příplatek k montáži kuchyňské pracovní desky za usazení dřezu</t>
  </si>
  <si>
    <t>1213850809</t>
  </si>
  <si>
    <t>116</t>
  </si>
  <si>
    <t>766812820</t>
  </si>
  <si>
    <t>Demontáž kuchyňských linek dřevěných nebo kovových délky do 1,5 m</t>
  </si>
  <si>
    <t>-669531946</t>
  </si>
  <si>
    <t>117</t>
  </si>
  <si>
    <t>2120992571</t>
  </si>
  <si>
    <t>118</t>
  </si>
  <si>
    <t>-2016187185</t>
  </si>
  <si>
    <t>119</t>
  </si>
  <si>
    <t>771151022</t>
  </si>
  <si>
    <t>Samonivelační stěrka podlah pevnosti 30 MPa tl 5 mm</t>
  </si>
  <si>
    <t>396634307</t>
  </si>
  <si>
    <t>120</t>
  </si>
  <si>
    <t>329852504</t>
  </si>
  <si>
    <t>(3,6+3,5)*2</t>
  </si>
  <si>
    <t>(1,2+1,8)*2</t>
  </si>
  <si>
    <t>121</t>
  </si>
  <si>
    <t>59761312R</t>
  </si>
  <si>
    <t>sokl RAKO TAURUS s požlábkem 298 x 90 x 9 mm - odstín dle výběru investora</t>
  </si>
  <si>
    <t>-395209165</t>
  </si>
  <si>
    <t>Poznámka k položce:_x000D_
Poznámka k položce: Konečné barevné provedení bude odsouhlaseno na základě předložení vzorníku zástupcem investora na místě.</t>
  </si>
  <si>
    <t>32,8/0,3</t>
  </si>
  <si>
    <t>122</t>
  </si>
  <si>
    <t>-70743791</t>
  </si>
  <si>
    <t>(3,6*3,5)</t>
  </si>
  <si>
    <t>123</t>
  </si>
  <si>
    <t>1873230760</t>
  </si>
  <si>
    <t>35,65*1,15 'Přepočtené koeficientem množství</t>
  </si>
  <si>
    <t>124</t>
  </si>
  <si>
    <t>771591111</t>
  </si>
  <si>
    <t>Podlahy penetrace podkladu</t>
  </si>
  <si>
    <t>-1321935966</t>
  </si>
  <si>
    <t>125</t>
  </si>
  <si>
    <t>771591112</t>
  </si>
  <si>
    <t>Izolace pod dlažbu nátěrem nebo stěrkou ve dvou vrstvách</t>
  </si>
  <si>
    <t>104610961</t>
  </si>
  <si>
    <t>126</t>
  </si>
  <si>
    <t>193299713</t>
  </si>
  <si>
    <t>127</t>
  </si>
  <si>
    <t>776111311</t>
  </si>
  <si>
    <t>Vysátí podkladu povlakových podlah</t>
  </si>
  <si>
    <t>422409094</t>
  </si>
  <si>
    <t>128</t>
  </si>
  <si>
    <t>776201812</t>
  </si>
  <si>
    <t>Demontáž lepených povlakových podlah s podložkou ručně</t>
  </si>
  <si>
    <t>-792669690</t>
  </si>
  <si>
    <t>3*2,5</t>
  </si>
  <si>
    <t>129</t>
  </si>
  <si>
    <t>776221110R</t>
  </si>
  <si>
    <t>Příplatek za pracnost při pokládce kolem zabezpečovacího zařízení</t>
  </si>
  <si>
    <t>-800757738</t>
  </si>
  <si>
    <t>(6*4)+(1,4*2,8)</t>
  </si>
  <si>
    <t>130</t>
  </si>
  <si>
    <t>776231111</t>
  </si>
  <si>
    <t>Lepení lamel a čtverců z vinylu standardním lepidlem</t>
  </si>
  <si>
    <t>-1970289691</t>
  </si>
  <si>
    <t>(3*1,9)+(2,4*1,8)</t>
  </si>
  <si>
    <t>(4*6)+(2,8*1,4)</t>
  </si>
  <si>
    <t>131</t>
  </si>
  <si>
    <t>28411051</t>
  </si>
  <si>
    <t>dílce vinylové tl 2,5mm, nášlapná vrstva 0,55mm, úprava PUR, třída zátěže 23/33/42, otlak 0,05mm, R10, třída otěru T, hořlavost Bfl S1, bez ftalátů</t>
  </si>
  <si>
    <t>1308272513</t>
  </si>
  <si>
    <t>60,17*1,1 'Přepočtené koeficientem množství</t>
  </si>
  <si>
    <t>132</t>
  </si>
  <si>
    <t>776410811</t>
  </si>
  <si>
    <t>-1487553999</t>
  </si>
  <si>
    <t>133</t>
  </si>
  <si>
    <t>776411111</t>
  </si>
  <si>
    <t>Montáž obvodových soklíků výšky do 80 mm</t>
  </si>
  <si>
    <t>-1365242452</t>
  </si>
  <si>
    <t>(3+5)*2</t>
  </si>
  <si>
    <t>134</t>
  </si>
  <si>
    <t>28411009</t>
  </si>
  <si>
    <t>lišta soklová PVC 18x80mm</t>
  </si>
  <si>
    <t>-543857591</t>
  </si>
  <si>
    <t>57,8*1,1 'Přepočtené koeficientem množství</t>
  </si>
  <si>
    <t>135</t>
  </si>
  <si>
    <t>1497597807</t>
  </si>
  <si>
    <t>781</t>
  </si>
  <si>
    <t>Dokončovací práce - obklady</t>
  </si>
  <si>
    <t>136</t>
  </si>
  <si>
    <t>781121011</t>
  </si>
  <si>
    <t>Nátěr penetrační na stěnu</t>
  </si>
  <si>
    <t>1701793321</t>
  </si>
  <si>
    <t>137</t>
  </si>
  <si>
    <t>781474113</t>
  </si>
  <si>
    <t>Montáž obkladů vnitřních keramických hladkých do 19 ks/m2 lepených flexibilním lepidlem</t>
  </si>
  <si>
    <t>-2027480779</t>
  </si>
  <si>
    <t>(0,9+1,8)*2*1,6</t>
  </si>
  <si>
    <t>kuchyňská linka</t>
  </si>
  <si>
    <t>0,6*(2,4+1,8+0,6)</t>
  </si>
  <si>
    <t>0P04 umyvadlo</t>
  </si>
  <si>
    <t>1*1</t>
  </si>
  <si>
    <t>138</t>
  </si>
  <si>
    <t>59761039</t>
  </si>
  <si>
    <t>obklad keramický hladký přes 22 do 25ks/m2</t>
  </si>
  <si>
    <t>-850198284</t>
  </si>
  <si>
    <t>12,52*1,1 'Přepočtené koeficientem množství</t>
  </si>
  <si>
    <t>139</t>
  </si>
  <si>
    <t>781477113</t>
  </si>
  <si>
    <t>Příplatek k montáži obkladů vnitřních keramických hladkých za spárování bílým cementem</t>
  </si>
  <si>
    <t>-2124523497</t>
  </si>
  <si>
    <t>140</t>
  </si>
  <si>
    <t>781477116</t>
  </si>
  <si>
    <t>Příplatek za použití rohových a ukončovacích profilů</t>
  </si>
  <si>
    <t>-444326598</t>
  </si>
  <si>
    <t>141</t>
  </si>
  <si>
    <t>998781202</t>
  </si>
  <si>
    <t>Přesun hmot procentní pro obklady keramické v objektech v do 12 m</t>
  </si>
  <si>
    <t>810422111</t>
  </si>
  <si>
    <t>142</t>
  </si>
  <si>
    <t>783301313</t>
  </si>
  <si>
    <t>Odmaštění zámečnických konstrukcí ředidlovým odmašťovačem</t>
  </si>
  <si>
    <t>1130274911</t>
  </si>
  <si>
    <t>2*5</t>
  </si>
  <si>
    <t>143</t>
  </si>
  <si>
    <t>783306807</t>
  </si>
  <si>
    <t>Odstranění nátěru ze zámečnických konstrukcí odstraňovačem nátěrů</t>
  </si>
  <si>
    <t>-1396110493</t>
  </si>
  <si>
    <t>144</t>
  </si>
  <si>
    <t>783314201</t>
  </si>
  <si>
    <t>Základní antikorozní jednonásobný syntetický standardní nátěr zámečnických konstrukcí</t>
  </si>
  <si>
    <t>35772380</t>
  </si>
  <si>
    <t>145</t>
  </si>
  <si>
    <t>138806978</t>
  </si>
  <si>
    <t>146</t>
  </si>
  <si>
    <t>-166214829</t>
  </si>
  <si>
    <t>147</t>
  </si>
  <si>
    <t>640865504</t>
  </si>
  <si>
    <t>299,310</t>
  </si>
  <si>
    <t>195,4</t>
  </si>
  <si>
    <t>148</t>
  </si>
  <si>
    <t>-1844408174</t>
  </si>
  <si>
    <t>149</t>
  </si>
  <si>
    <t>-1047299538</t>
  </si>
  <si>
    <t>100*1,05 'Přepočtené koeficientem množství</t>
  </si>
  <si>
    <t>150</t>
  </si>
  <si>
    <t>-1206285579</t>
  </si>
  <si>
    <t>151</t>
  </si>
  <si>
    <t>-1371371990</t>
  </si>
  <si>
    <t>101,44*1,05 'Přepočtené koeficientem množství</t>
  </si>
  <si>
    <t>152</t>
  </si>
  <si>
    <t>784171121</t>
  </si>
  <si>
    <t>Zakrytí vnitřních ploch konstrukcí nebo prvků v místnostech výšky do 3,80 m</t>
  </si>
  <si>
    <t>-1521809398</t>
  </si>
  <si>
    <t>153</t>
  </si>
  <si>
    <t>1250353091</t>
  </si>
  <si>
    <t>154</t>
  </si>
  <si>
    <t>-1255070836</t>
  </si>
  <si>
    <t>155</t>
  </si>
  <si>
    <t>784191003</t>
  </si>
  <si>
    <t>Čištění vnitřních ploch oken dvojitých nebo zdvojených po provedení malířských prací</t>
  </si>
  <si>
    <t>-416906141</t>
  </si>
  <si>
    <t>156</t>
  </si>
  <si>
    <t>784191007</t>
  </si>
  <si>
    <t>Čištění vnitřních ploch podlah po provedení malířských prací</t>
  </si>
  <si>
    <t>1273983317</t>
  </si>
  <si>
    <t>157</t>
  </si>
  <si>
    <t>-1380462901</t>
  </si>
  <si>
    <t>1,3*5</t>
  </si>
  <si>
    <t>0,9*1,6</t>
  </si>
  <si>
    <t>4,7*1,8</t>
  </si>
  <si>
    <t>1,3*1,9</t>
  </si>
  <si>
    <t>158</t>
  </si>
  <si>
    <t>784312021</t>
  </si>
  <si>
    <t>Dvojnásobné bílé vápenné malby v místnostech výšky do 3,80 m</t>
  </si>
  <si>
    <t>1605162159</t>
  </si>
  <si>
    <t>sklep</t>
  </si>
  <si>
    <t>(3+6)*2*2,2</t>
  </si>
  <si>
    <t>(3,5+6)*2*2,2</t>
  </si>
  <si>
    <t>Práce a dodávky M</t>
  </si>
  <si>
    <t>Montáže technologických zařízení pro dopravní stavby</t>
  </si>
  <si>
    <t>159</t>
  </si>
  <si>
    <t>220322000.1</t>
  </si>
  <si>
    <t>Zapravení stávajícího vedení oznamovacích a slaboproudých zařízení</t>
  </si>
  <si>
    <t>-842040453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</si>
  <si>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</si>
  <si>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160</t>
  </si>
  <si>
    <t>1188933728</t>
  </si>
  <si>
    <t>SO.06 - Oprava elektroinstalace a hromosvodu</t>
  </si>
  <si>
    <t>SEE</t>
  </si>
  <si>
    <t>D1 - Dodávky</t>
  </si>
  <si>
    <t xml:space="preserve">    D2 - ROZVADĚČ RE-ČEZ</t>
  </si>
  <si>
    <t xml:space="preserve">    D3 - ROZVADĚČ RE-OES (SŽE)</t>
  </si>
  <si>
    <t xml:space="preserve">    D4 - ROZVADĚČ RH stanice</t>
  </si>
  <si>
    <t xml:space="preserve">    D5 - ROZVODNICE R_OS</t>
  </si>
  <si>
    <t xml:space="preserve">    D6 - NÁPISY STANICE</t>
  </si>
  <si>
    <t>D7 - Montážní materiál a práce</t>
  </si>
  <si>
    <t xml:space="preserve">    D8 - LED SVÍTIDLA, PŘÍSLUŠENSTVÍ</t>
  </si>
  <si>
    <t xml:space="preserve">    D9 - SPÍNÁNÍ VENKOVNÍHO OSVĚTLENÍ - CELEK</t>
  </si>
  <si>
    <t xml:space="preserve">    D10 - KABEL SILOVÝ,IZOLACE PVC</t>
  </si>
  <si>
    <t xml:space="preserve">    D11 - VODIČ JEDNOŽILOVÝ, IZOLACE PVC</t>
  </si>
  <si>
    <t xml:space="preserve">    D12 - KRABICE, LIŠTY, TRUBKY, PŘÍSLUŠENSTVÍ</t>
  </si>
  <si>
    <t xml:space="preserve">    D13 - PŘÍSTROJE SPÍNAČŮ A PŘEPÍNAČŮ pro Tango</t>
  </si>
  <si>
    <t xml:space="preserve">    D14 - PŘÍSTROJ OVLÁDAČE pro Tango</t>
  </si>
  <si>
    <t xml:space="preserve">    D15 - KRYT SPÍNAČE, TANGO</t>
  </si>
  <si>
    <t xml:space="preserve">    D16 - RÁMEČEK, TANGO</t>
  </si>
  <si>
    <t xml:space="preserve">    D17 - ZÁSUVKA NN, TANGO</t>
  </si>
  <si>
    <t xml:space="preserve">    D18 - ZÁSUVKA PRŮMYSLOVÁ, IP 44, IP 67</t>
  </si>
  <si>
    <t xml:space="preserve">    D19 - ZÁSUVKA PRŮMYSLOVÁ, IP 44</t>
  </si>
  <si>
    <t xml:space="preserve">    D20 - Ukončení vodičů zapojením v rozváděči nebo na přístroji</t>
  </si>
  <si>
    <t xml:space="preserve">    D21 - KV-MALÉ ROZVÁDĚČE, IP65</t>
  </si>
  <si>
    <t xml:space="preserve">    D22 - HODINOVE ZUCTOVACI SAZBY</t>
  </si>
  <si>
    <t xml:space="preserve">    D23 - SPOLUPRACE SE ZÁSTUPCI SŽ - SEE</t>
  </si>
  <si>
    <t xml:space="preserve">    D24 - KOORDINACE POSTUPU PRACI</t>
  </si>
  <si>
    <t xml:space="preserve">    D25 - PROVEDENI REVIZNICH ZKOUSEK</t>
  </si>
  <si>
    <t xml:space="preserve">    D26 - DLE CSN 331500</t>
  </si>
  <si>
    <t xml:space="preserve">    D27 - ADMINISTRATIVA PRŮKAZU ZPŮSOBILOSTI</t>
  </si>
  <si>
    <t>D28 - Hromosvod</t>
  </si>
  <si>
    <t xml:space="preserve">    D29 - UZEMŇOVACÍ VEDENÍ</t>
  </si>
  <si>
    <t xml:space="preserve">    D30 - ZEMNIČE, PŘÍSLUŠENSTVÍ</t>
  </si>
  <si>
    <t xml:space="preserve">    D31 - OCHRANNÝ ÚHELNÍK A DRŽÁKY</t>
  </si>
  <si>
    <t xml:space="preserve">    D32 - SVORKA HROMOSVODNÍ, UZEMŇOVACÍ</t>
  </si>
  <si>
    <t xml:space="preserve">    D33 - JÍMACÍ TYČ A OCHRANNÁ TRUBKA</t>
  </si>
  <si>
    <t xml:space="preserve">    D34 - MONTÁŽ HROMOSVODOVÉHO VEDENÍ - podpěr</t>
  </si>
  <si>
    <t xml:space="preserve">    D35 - ZEMNÍCÍ DRÁT HROMOSVODU</t>
  </si>
  <si>
    <t xml:space="preserve">    D36 - ANTIKOROZNÍ OCHRANA SPOJŮ V ZEMI</t>
  </si>
  <si>
    <t>D37 - Zednické práce - začátek</t>
  </si>
  <si>
    <t xml:space="preserve">    D38 - ZHOTOVENÍ OTVORU VE ZDIVU CIHELNÉM do prům. 60mm</t>
  </si>
  <si>
    <t xml:space="preserve">    D39 - VYKROUŽENÍ KAPES VE ZDIVU CIHELNÉM</t>
  </si>
  <si>
    <t xml:space="preserve">    D40 - VYSEKANI RYH VE ZDIVU CIHELNÉM</t>
  </si>
  <si>
    <t xml:space="preserve">    D41 - VYSEKANI RYH V OMÍTCE STROPU</t>
  </si>
  <si>
    <t xml:space="preserve">    D42 - VYSEKÁNÍ KAPSY VE ZDIVU CIHELNÉM PRO SKŘÍŇ SR</t>
  </si>
  <si>
    <t>D43 - Zemní práce</t>
  </si>
  <si>
    <t xml:space="preserve">    D46 - ZŘÍZENÍ LOŽE PRO ZEMNÍCÍ PÁSEK</t>
  </si>
  <si>
    <t xml:space="preserve">    D47 - FOLIE VÝSTRAŽNÁ Z PVC</t>
  </si>
  <si>
    <t xml:space="preserve">    D48 - ZÁHOZ RÝHY PRO UZEMŇOVACÍ VEDENÍ</t>
  </si>
  <si>
    <t>VRN - Vedlejší rozpočtové náklady</t>
  </si>
  <si>
    <t xml:space="preserve">    VRN5 - Finanční náklady</t>
  </si>
  <si>
    <t xml:space="preserve">    VRN6 - Územní vlivy</t>
  </si>
  <si>
    <t xml:space="preserve">    VRN9 - Ostatní náklady</t>
  </si>
  <si>
    <t>D1</t>
  </si>
  <si>
    <t>Dodávky</t>
  </si>
  <si>
    <t>D2</t>
  </si>
  <si>
    <t>ROZVADĚČ RE-ČEZ</t>
  </si>
  <si>
    <t>Pol1</t>
  </si>
  <si>
    <t>Rozvaděč nepřímého/přímého měření - 1x stanice, 1x byt</t>
  </si>
  <si>
    <t>D3</t>
  </si>
  <si>
    <t>ROZVADĚČ RE-OES (SŽE)</t>
  </si>
  <si>
    <t>Pol2</t>
  </si>
  <si>
    <t>Rozvaděč měření jednotlivých odběratelů od OES (SŽE) - 11 x VT</t>
  </si>
  <si>
    <t>D4</t>
  </si>
  <si>
    <t>ROZVADĚČ RH stanice</t>
  </si>
  <si>
    <t>Pol3</t>
  </si>
  <si>
    <t>Hlavní rozvaděč stanice</t>
  </si>
  <si>
    <t>D5</t>
  </si>
  <si>
    <t>ROZVODNICE R_OS</t>
  </si>
  <si>
    <t>Pol4</t>
  </si>
  <si>
    <t>Rozvodnice R_OS - ovládání osvětlení stanice</t>
  </si>
  <si>
    <t>D6</t>
  </si>
  <si>
    <t>NÁPISY STANICE</t>
  </si>
  <si>
    <t>Pol5</t>
  </si>
  <si>
    <t>Prosvětlené nápisy stanice na fasádě výpravní budovy (příprava)</t>
  </si>
  <si>
    <t>D7</t>
  </si>
  <si>
    <t>Montážní materiál a práce</t>
  </si>
  <si>
    <t>D8</t>
  </si>
  <si>
    <t>LED SVÍTIDLA, PŘÍSLUŠENSTVÍ</t>
  </si>
  <si>
    <t>Pol6</t>
  </si>
  <si>
    <t>LED sítidlo interiérové s možností montáže přisazením ale i zapuštěním do kazetového podhledu 5000lm</t>
  </si>
  <si>
    <t>Poznámka k položce:_x000D_
Svítidlo musí splňovat parametry svítivosti dle elektro projektu_x000D_
Svítidlo bude odsouhlaseno investorem.</t>
  </si>
  <si>
    <t>Pol8</t>
  </si>
  <si>
    <t>LED sítidlo interiérové s možností montáže přisazením ale i zapuštěním do kazetového podhledu 1500lm</t>
  </si>
  <si>
    <t>Pol9</t>
  </si>
  <si>
    <t>LED svítidlo venkovní na fasádu</t>
  </si>
  <si>
    <t>Pol10</t>
  </si>
  <si>
    <t>LED svítidlo nouzové, 3 hod, IP65, univ. piktogram, test. tlačítko, 110 lm</t>
  </si>
  <si>
    <t>Pol13</t>
  </si>
  <si>
    <t>Výložník na zeď JZP 1-500</t>
  </si>
  <si>
    <t>D9</t>
  </si>
  <si>
    <t>SPÍNÁNÍ VENKOVNÍHO OSVĚTLENÍ - CELEK</t>
  </si>
  <si>
    <t>Pol14</t>
  </si>
  <si>
    <t>Systém spínání osvětlení a nápisů, soumrak. spínač, relé, spínací hodiny</t>
  </si>
  <si>
    <t>D10</t>
  </si>
  <si>
    <t>KABEL SILOVÝ,IZOLACE PVC</t>
  </si>
  <si>
    <t>Pol15</t>
  </si>
  <si>
    <t>CYKY-O 3x1.5</t>
  </si>
  <si>
    <t>Pol16</t>
  </si>
  <si>
    <t>CYKY-J 3x1.5</t>
  </si>
  <si>
    <t>Pol17</t>
  </si>
  <si>
    <t>CYKY-J 3x2.5</t>
  </si>
  <si>
    <t>Pol18</t>
  </si>
  <si>
    <t>CYKY-J 5x4</t>
  </si>
  <si>
    <t>Pol19</t>
  </si>
  <si>
    <t>CYKY-J 5x6</t>
  </si>
  <si>
    <t>Pol20</t>
  </si>
  <si>
    <t>CYKY-J 3x50+35 z RE do RE-OS</t>
  </si>
  <si>
    <t>Pol21</t>
  </si>
  <si>
    <t>CYKY-J 4x16 z RE-OS do ZS</t>
  </si>
  <si>
    <t>Pol22</t>
  </si>
  <si>
    <t>CYKY-J 4x16 z RH vývod EOV</t>
  </si>
  <si>
    <t>D11</t>
  </si>
  <si>
    <t>VODIČ JEDNOŽILOVÝ, IZOLACE PVC</t>
  </si>
  <si>
    <t>Pol23</t>
  </si>
  <si>
    <t>CYY 10 z/žl.</t>
  </si>
  <si>
    <t>D12</t>
  </si>
  <si>
    <t>KRABICE, LIŠTY, TRUBKY, PŘÍSLUŠENSTVÍ</t>
  </si>
  <si>
    <t>Pol24</t>
  </si>
  <si>
    <t>KPR 68_KA krabice univezální</t>
  </si>
  <si>
    <t>Pol25</t>
  </si>
  <si>
    <t>KU 68-1903_KA krabice odbočná s věnečkem</t>
  </si>
  <si>
    <t>D13</t>
  </si>
  <si>
    <t>PŘÍSTROJE SPÍNAČŮ A PŘEPÍNAČŮ pro Tango</t>
  </si>
  <si>
    <t>Pol26</t>
  </si>
  <si>
    <t>3559-A01345 Přístroj spínače jednopólového; řazení 1</t>
  </si>
  <si>
    <t>Pol27</t>
  </si>
  <si>
    <t>3559-A05345 Přístroj přepínače sériového; řazení 5</t>
  </si>
  <si>
    <t>D14</t>
  </si>
  <si>
    <t>PŘÍSTROJ OVLÁDAČE pro Tango</t>
  </si>
  <si>
    <t>Pol28</t>
  </si>
  <si>
    <t>3558-A87340 Přístroj ovládače zapínacího dvojitého; řazení 1/0+1/0</t>
  </si>
  <si>
    <t>D15</t>
  </si>
  <si>
    <t>KRYT SPÍNAČE, TANGO</t>
  </si>
  <si>
    <t>Pol29</t>
  </si>
  <si>
    <t>3558A-A651 Kryt spínače kolébkového</t>
  </si>
  <si>
    <t>Pol30</t>
  </si>
  <si>
    <t>3558A-A652 Kryt spínače kolébkového, dělený</t>
  </si>
  <si>
    <t>D16</t>
  </si>
  <si>
    <t>RÁMEČEK, TANGO</t>
  </si>
  <si>
    <t>Pol31</t>
  </si>
  <si>
    <t>3901A-B10 Rámeček pro elektroinstalační přístroje, jednonásobný</t>
  </si>
  <si>
    <t>D17</t>
  </si>
  <si>
    <t>ZÁSUVKA NN, TANGO</t>
  </si>
  <si>
    <t>Pol32</t>
  </si>
  <si>
    <t>5519A-A02357 Zásuvka jednonásobná s clonkami</t>
  </si>
  <si>
    <t>Pol33</t>
  </si>
  <si>
    <t>5513A-C02357 Zásuvka dvojnásobná, s natočenou dutinou, s clonkami</t>
  </si>
  <si>
    <t>D18</t>
  </si>
  <si>
    <t>ZÁSUVKA PRŮMYSLOVÁ, IP 44, IP 67</t>
  </si>
  <si>
    <t>Pol34</t>
  </si>
  <si>
    <t>216RS6 Zásuvka průmyslová, nástěnná montáž; řazení 2P+PE; b. IP 44, 16 A</t>
  </si>
  <si>
    <t>D19</t>
  </si>
  <si>
    <t>ZÁSUVKA PRŮMYSLOVÁ, IP 44</t>
  </si>
  <si>
    <t>Pol35</t>
  </si>
  <si>
    <t>432RAM6 Zásuvka průmyslová, nástěnná, IP 44, 32 A</t>
  </si>
  <si>
    <t>Pol36</t>
  </si>
  <si>
    <t>463RS6 Zásuvka průmyslová, nástěnná; IP 44, 63 A</t>
  </si>
  <si>
    <t>D20</t>
  </si>
  <si>
    <t>Ukončení vodičů zapojením v rozváděči nebo na přístroji</t>
  </si>
  <si>
    <t>Pol37</t>
  </si>
  <si>
    <t>- vodiče do 6 mm2</t>
  </si>
  <si>
    <t>D21</t>
  </si>
  <si>
    <t>KV-MALÉ ROZVÁDĚČE, IP65</t>
  </si>
  <si>
    <t>Pol38</t>
  </si>
  <si>
    <t>KV 9224 Rozvodnice s kabelovým vstupem, IP 65, pro zás.16A/230V a 32A/400V</t>
  </si>
  <si>
    <t>Pol39</t>
  </si>
  <si>
    <t>KV 9336 Rozvodnice s kabelovým vstupem, IP 65, pro zásuvku NZ 63A/400V</t>
  </si>
  <si>
    <t>Pol40</t>
  </si>
  <si>
    <t>Demontáž stáv. neplatných neprosvětlených nápisů stanice, vč. likvidace</t>
  </si>
  <si>
    <t>Pol41</t>
  </si>
  <si>
    <t>Demontáž stáv. svítidel na fasádě vč. likvidace</t>
  </si>
  <si>
    <t>Pol42</t>
  </si>
  <si>
    <t>Demontáž nefunkčních prvků na fasádě vč. likvidace</t>
  </si>
  <si>
    <t>Pol43</t>
  </si>
  <si>
    <t>Demontáž stáv. RE1 po zprovoznění nového RE</t>
  </si>
  <si>
    <t>Pol44</t>
  </si>
  <si>
    <t>Demontáž rozvaděče R1</t>
  </si>
  <si>
    <t>Pol45</t>
  </si>
  <si>
    <t>Demontáž vnitřních svítidel vč. likvidace</t>
  </si>
  <si>
    <t>Pol45.1</t>
  </si>
  <si>
    <t>Podružný materiál</t>
  </si>
  <si>
    <t>-414642751</t>
  </si>
  <si>
    <t>D22</t>
  </si>
  <si>
    <t>HODINOVE ZUCTOVACI SAZBY</t>
  </si>
  <si>
    <t>Pol46</t>
  </si>
  <si>
    <t>Zabezpeceni pracoviste</t>
  </si>
  <si>
    <t>hod</t>
  </si>
  <si>
    <t>Pol47</t>
  </si>
  <si>
    <t>Demontaz stavajiciho zarizeni</t>
  </si>
  <si>
    <t>Pol48</t>
  </si>
  <si>
    <t>Vyhledani, proměřování stávajících vývodů</t>
  </si>
  <si>
    <t>Pol49</t>
  </si>
  <si>
    <t>Napojeni nových rozvodů na stavajici zarizeni</t>
  </si>
  <si>
    <t>Pol50</t>
  </si>
  <si>
    <t>Zajištění provizorního napájení</t>
  </si>
  <si>
    <t>Pol51</t>
  </si>
  <si>
    <t>Zkusebni provoz</t>
  </si>
  <si>
    <t>Pol52</t>
  </si>
  <si>
    <t>Zauceni obsluhy</t>
  </si>
  <si>
    <t>D23</t>
  </si>
  <si>
    <t>SPOLUPRACE SE ZÁSTUPCI SŽ - SEE</t>
  </si>
  <si>
    <t>Pol53</t>
  </si>
  <si>
    <t>při zapojovani a zkouskach</t>
  </si>
  <si>
    <t>D24</t>
  </si>
  <si>
    <t>KOORDINACE POSTUPU PRACI</t>
  </si>
  <si>
    <t>Pol54</t>
  </si>
  <si>
    <t>S ostatnimi profesemi</t>
  </si>
  <si>
    <t>Pol55</t>
  </si>
  <si>
    <t>s ČEZ Distribuce a.s.</t>
  </si>
  <si>
    <t>D25</t>
  </si>
  <si>
    <t>PROVEDENI REVIZNICH ZKOUSEK</t>
  </si>
  <si>
    <t>D26</t>
  </si>
  <si>
    <t>DLE CSN 331500</t>
  </si>
  <si>
    <t>Pol56</t>
  </si>
  <si>
    <t>Revizni technik - výchozí revize dle vyhl. č.100/1995Sb.</t>
  </si>
  <si>
    <t>Pol57</t>
  </si>
  <si>
    <t>Spoluprace s reviz.technikem</t>
  </si>
  <si>
    <t>D27</t>
  </si>
  <si>
    <t>ADMINISTRATIVA PRŮKAZU ZPŮSOBILOSTI</t>
  </si>
  <si>
    <t>Pol58</t>
  </si>
  <si>
    <t>Provedení technické prohlídky a zkoušky UTZ-E</t>
  </si>
  <si>
    <t>Pol59</t>
  </si>
  <si>
    <t>Zajištění vydání Průkazu způsobilosti na DÚ</t>
  </si>
  <si>
    <t>D28</t>
  </si>
  <si>
    <t>Hromosvod</t>
  </si>
  <si>
    <t>D29</t>
  </si>
  <si>
    <t>UZEMŇOVACÍ VEDENÍ</t>
  </si>
  <si>
    <t>Pol60</t>
  </si>
  <si>
    <t>Uzemňovací pásek V4A, 30x4mm</t>
  </si>
  <si>
    <t>Pol61</t>
  </si>
  <si>
    <t>Uzemňovací drát V4A-Rd 10mm</t>
  </si>
  <si>
    <t>D30</t>
  </si>
  <si>
    <t>ZEMNIČE, PŘÍSLUŠENSTVÍ</t>
  </si>
  <si>
    <t>Pol62</t>
  </si>
  <si>
    <t>ZD02 deska 1000x500x2,5 mm</t>
  </si>
  <si>
    <t>Pol63</t>
  </si>
  <si>
    <t>Štítek označení svodu</t>
  </si>
  <si>
    <t>D31</t>
  </si>
  <si>
    <t>OCHRANNÝ ÚHELNÍK A DRŽÁKY</t>
  </si>
  <si>
    <t>Pol64</t>
  </si>
  <si>
    <t>OU 1,7 ochranný úhelník, L 1700mm</t>
  </si>
  <si>
    <t>Pol65</t>
  </si>
  <si>
    <t>DUZ držák ochranného úhelníku do zdiva, L 170mm</t>
  </si>
  <si>
    <t>D32</t>
  </si>
  <si>
    <t>SVORKA HROMOSVODNÍ, UZEMŇOVACÍ</t>
  </si>
  <si>
    <t>Pol66</t>
  </si>
  <si>
    <t>SR 3a svorka páska-drát</t>
  </si>
  <si>
    <t>Pol67</t>
  </si>
  <si>
    <t>SZc zkušební</t>
  </si>
  <si>
    <t>Pol68</t>
  </si>
  <si>
    <t>SJ 1 k jímací tyči</t>
  </si>
  <si>
    <t>Pol69</t>
  </si>
  <si>
    <t>SO na okapové žlaby</t>
  </si>
  <si>
    <t>Pol70</t>
  </si>
  <si>
    <t>SO na okapové roury</t>
  </si>
  <si>
    <t>Pol71</t>
  </si>
  <si>
    <t>Svorka hromosvodu na trubku 106 - 115 mm</t>
  </si>
  <si>
    <t>D33</t>
  </si>
  <si>
    <t>JÍMACÍ TYČ A OCHRANNÁ TRUBKA</t>
  </si>
  <si>
    <t>Pol72</t>
  </si>
  <si>
    <t>JR 1,0 AlMgSi s izolovaným výložníkem - komplet</t>
  </si>
  <si>
    <t>Pol73</t>
  </si>
  <si>
    <t>JR PV 15 jímací tyč 1m - na hřeben střechy</t>
  </si>
  <si>
    <t>D34</t>
  </si>
  <si>
    <t>MONTÁŽ HROMOSVODOVÉHO VEDENÍ - podpěr</t>
  </si>
  <si>
    <t>Pol74</t>
  </si>
  <si>
    <t>Podpěra na hřebenáče</t>
  </si>
  <si>
    <t>Pol75</t>
  </si>
  <si>
    <t>Podpěra vedení do zdiva</t>
  </si>
  <si>
    <t>Pol76</t>
  </si>
  <si>
    <t>Podpěra pod tašky</t>
  </si>
  <si>
    <t>Pol77</t>
  </si>
  <si>
    <t>Tvarování montážního dílu</t>
  </si>
  <si>
    <t>Pol78</t>
  </si>
  <si>
    <t>Vrtání děr pro  PV nebo držáky OU</t>
  </si>
  <si>
    <t>D35</t>
  </si>
  <si>
    <t>ZEMNÍCÍ DRÁT HROMOSVODU</t>
  </si>
  <si>
    <t>Pol79</t>
  </si>
  <si>
    <t>Drát 8 AlMgSi, 5m/kg</t>
  </si>
  <si>
    <t>D36</t>
  </si>
  <si>
    <t>ANTIKOROZNÍ OCHRANA SPOJŮ V ZEMI</t>
  </si>
  <si>
    <t>Pol80</t>
  </si>
  <si>
    <t>Ochrana spojů v zemi</t>
  </si>
  <si>
    <t>Pol81</t>
  </si>
  <si>
    <t>Měření zemního odporu</t>
  </si>
  <si>
    <t>svod</t>
  </si>
  <si>
    <t>Pol82</t>
  </si>
  <si>
    <t>Revizni technik - vypracování RZ</t>
  </si>
  <si>
    <t>164</t>
  </si>
  <si>
    <t>Pol82.1</t>
  </si>
  <si>
    <t>-490263958</t>
  </si>
  <si>
    <t>D37</t>
  </si>
  <si>
    <t>Zednické práce - začátek</t>
  </si>
  <si>
    <t>D38</t>
  </si>
  <si>
    <t>ZHOTOVENÍ OTVORU VE ZDIVU CIHELNÉM do prům. 60mm</t>
  </si>
  <si>
    <t>Pol83</t>
  </si>
  <si>
    <t>Stena do 150mm</t>
  </si>
  <si>
    <t>166</t>
  </si>
  <si>
    <t>Pol84</t>
  </si>
  <si>
    <t>Stena do 300mm</t>
  </si>
  <si>
    <t>168</t>
  </si>
  <si>
    <t>Pol85</t>
  </si>
  <si>
    <t>Stena do 450mm</t>
  </si>
  <si>
    <t>170</t>
  </si>
  <si>
    <t>D39</t>
  </si>
  <si>
    <t>VYKROUŽENÍ KAPES VE ZDIVU CIHELNÉM</t>
  </si>
  <si>
    <t>Pol86</t>
  </si>
  <si>
    <t>Kapsa pro krabice do prům. 10cm</t>
  </si>
  <si>
    <t>172</t>
  </si>
  <si>
    <t>D40</t>
  </si>
  <si>
    <t>VYSEKANI RYH VE ZDIVU CIHELNÉM</t>
  </si>
  <si>
    <t>Pol87</t>
  </si>
  <si>
    <t>Rýha do š. 70mm a hl. 50mm</t>
  </si>
  <si>
    <t>174</t>
  </si>
  <si>
    <t>D41</t>
  </si>
  <si>
    <t>VYSEKANI RYH V OMÍTCE STROPU</t>
  </si>
  <si>
    <t>Pol88</t>
  </si>
  <si>
    <t>Sire do 50 mm</t>
  </si>
  <si>
    <t>176</t>
  </si>
  <si>
    <t>D42</t>
  </si>
  <si>
    <t>VYSEKÁNÍ KAPSY VE ZDIVU CIHELNÉM PRO SKŘÍŇ SR</t>
  </si>
  <si>
    <t>Pol89</t>
  </si>
  <si>
    <t>Kapsa pro novou skříň KS</t>
  </si>
  <si>
    <t>178</t>
  </si>
  <si>
    <t>Pol90</t>
  </si>
  <si>
    <t>Kapsa pro nový RE</t>
  </si>
  <si>
    <t>180</t>
  </si>
  <si>
    <t>D43</t>
  </si>
  <si>
    <t>D46</t>
  </si>
  <si>
    <t>ZŘÍZENÍ LOŽE PRO ZEMNÍCÍ PÁSEK</t>
  </si>
  <si>
    <t>Pol93</t>
  </si>
  <si>
    <t>Z prosáté zeminy, bez zakrytí, šíře do 65cm, tloušťka 5cm</t>
  </si>
  <si>
    <t>186</t>
  </si>
  <si>
    <t>D47</t>
  </si>
  <si>
    <t>FOLIE VÝSTRAŽNÁ Z PVC</t>
  </si>
  <si>
    <t>Pol94</t>
  </si>
  <si>
    <t>Do šířky 20cm</t>
  </si>
  <si>
    <t>188</t>
  </si>
  <si>
    <t>D48</t>
  </si>
  <si>
    <t>ZÁHOZ RÝHY PRO UZEMŇOVACÍ VEDENÍ</t>
  </si>
  <si>
    <t>Pol95</t>
  </si>
  <si>
    <t>Zemina třídy 4, šíře 300mm,hloubka 500mm</t>
  </si>
  <si>
    <t>190</t>
  </si>
  <si>
    <t>Vedlejší rozpočtové náklady</t>
  </si>
  <si>
    <t>VRN5</t>
  </si>
  <si>
    <t>Finanční náklady</t>
  </si>
  <si>
    <t>052103000</t>
  </si>
  <si>
    <t>Rezerva investora na nepředvídané skutečnosti</t>
  </si>
  <si>
    <t>Kč</t>
  </si>
  <si>
    <t>1024</t>
  </si>
  <si>
    <t>-1608797523</t>
  </si>
  <si>
    <t>VRN6</t>
  </si>
  <si>
    <t>Územní vlivy</t>
  </si>
  <si>
    <t>063303000</t>
  </si>
  <si>
    <t>Práce ve výškách</t>
  </si>
  <si>
    <t>439402423</t>
  </si>
  <si>
    <t>VRN9</t>
  </si>
  <si>
    <t>Ostatní náklady</t>
  </si>
  <si>
    <t>091003000</t>
  </si>
  <si>
    <t>GZS pro elektromontáže a hromosvod</t>
  </si>
  <si>
    <t>-1370392465</t>
  </si>
  <si>
    <t>SO.07 - Oprava zpevněných ploch</t>
  </si>
  <si>
    <t xml:space="preserve">    99 - Přesun hmot</t>
  </si>
  <si>
    <t>O01 - Mobiliář</t>
  </si>
  <si>
    <t xml:space="preserve">    46-M - Zemní práce při extr.mont.pracích</t>
  </si>
  <si>
    <t>OST - Ostatní</t>
  </si>
  <si>
    <t>111211101</t>
  </si>
  <si>
    <t>Odstranění křovin a stromů s odstraněním kořenů ručně průměru kmene do 100 mm jakékoliv plochy v rovině nebo ve svahu o sklonu do 1:5 vč. likvidace</t>
  </si>
  <si>
    <t>1626741973</t>
  </si>
  <si>
    <t>113106123</t>
  </si>
  <si>
    <t>Rozebrání dlažeb ze zámkových dlaždic komunikací pro pěší ručně</t>
  </si>
  <si>
    <t>2044674590</t>
  </si>
  <si>
    <t>2,4*14,1</t>
  </si>
  <si>
    <t>3,6*11,7</t>
  </si>
  <si>
    <t>113107164</t>
  </si>
  <si>
    <t>Odstranění podkladu z kameniva drceného tl 400 mm strojně pl přes 50 do 200 m2</t>
  </si>
  <si>
    <t>381577919</t>
  </si>
  <si>
    <t>113201111</t>
  </si>
  <si>
    <t>Vytrhání obrub chodníkových</t>
  </si>
  <si>
    <t>1200430249</t>
  </si>
  <si>
    <t>6,7+3+3</t>
  </si>
  <si>
    <t>131213101</t>
  </si>
  <si>
    <t>Hloubení jam v soudržných horninách třídy těžitelnosti I, skupiny 3 ručně</t>
  </si>
  <si>
    <t>-959779636</t>
  </si>
  <si>
    <t>(0,4*0,4*0,8)*4</t>
  </si>
  <si>
    <t>132112111</t>
  </si>
  <si>
    <t>Hloubení rýh š do 800 mm v soudržných horninách třídy těžitelnosti I, skupiny 1 a 2 ručně</t>
  </si>
  <si>
    <t>3230920</t>
  </si>
  <si>
    <t>(1+6,7+3,5+10,6+8,2+7,5)*2*0,5*1,2</t>
  </si>
  <si>
    <t>162701105</t>
  </si>
  <si>
    <t>Vodorovné přemístění do 10000 m výkopku/sypaniny z horniny tř. 1 až 4</t>
  </si>
  <si>
    <t>1742182091</t>
  </si>
  <si>
    <t>167101101</t>
  </si>
  <si>
    <t>Nakládání výkopku z hornin tř. 1 až 4 do 100 m3</t>
  </si>
  <si>
    <t>-1991309821</t>
  </si>
  <si>
    <t>0,512+45+(84*0,4)</t>
  </si>
  <si>
    <t>171201201</t>
  </si>
  <si>
    <t>Uložení sypaniny na skládky</t>
  </si>
  <si>
    <t>-1139387836</t>
  </si>
  <si>
    <t>171201231</t>
  </si>
  <si>
    <t>Poplatek za uložení zeminy a kamení na recyklační skládce (skládkovné) kód odpadu 17 05 04</t>
  </si>
  <si>
    <t>591242152</t>
  </si>
  <si>
    <t>48,72+81</t>
  </si>
  <si>
    <t>174101101</t>
  </si>
  <si>
    <t>Zásyp jam, šachet rýh nebo kolem objektů sypaninou se zhutněním</t>
  </si>
  <si>
    <t>-1966849833</t>
  </si>
  <si>
    <t>58343872</t>
  </si>
  <si>
    <t>kamenivo drcené hrubé frakce 8/16</t>
  </si>
  <si>
    <t>795790931</t>
  </si>
  <si>
    <t>181911101</t>
  </si>
  <si>
    <t>Úprava pláně v hornině třídy těžitelnosti I, skupiny 1 až 2 bez zhutnění ručně</t>
  </si>
  <si>
    <t>1313155952</t>
  </si>
  <si>
    <t>7,6*5,3</t>
  </si>
  <si>
    <t>181951102</t>
  </si>
  <si>
    <t>Úprava pláně v hornině tř. 1 až 4 se zhutněním</t>
  </si>
  <si>
    <t>-714012116</t>
  </si>
  <si>
    <t>245111111</t>
  </si>
  <si>
    <t>Osazení krycí desky dvoudílné</t>
  </si>
  <si>
    <t>-1477941436</t>
  </si>
  <si>
    <t>59225820</t>
  </si>
  <si>
    <t>deska betonová zákrytová studniční  160/8cm (pro skruž D 150cm)</t>
  </si>
  <si>
    <t>558312603</t>
  </si>
  <si>
    <t>338171123</t>
  </si>
  <si>
    <t>Osazování sloupků a vzpěr plotových ocelových v do 2,60 m se zabetonováním</t>
  </si>
  <si>
    <t>-963388062</t>
  </si>
  <si>
    <t>55342253</t>
  </si>
  <si>
    <t>sloupek plotový průběžný Pz a komaxitový 2100/38x1,5mm</t>
  </si>
  <si>
    <t>879620478</t>
  </si>
  <si>
    <t>348101210</t>
  </si>
  <si>
    <t>Osazení vrat a vrátek k oplocení na ocelové sloupky do 2 m2</t>
  </si>
  <si>
    <t>-1745741287</t>
  </si>
  <si>
    <t>55342330</t>
  </si>
  <si>
    <t>branka plotová jednokřídlá Pz 1000x1230mm, vč. kování a kliky</t>
  </si>
  <si>
    <t>-938114160</t>
  </si>
  <si>
    <t>348101220</t>
  </si>
  <si>
    <t>Osazení vrat a vrátek k oplocení na ocelové sloupky do 4 m2</t>
  </si>
  <si>
    <t>72120038</t>
  </si>
  <si>
    <t>55342341.1</t>
  </si>
  <si>
    <t>brána kovová dvoukřídlová š.1900x1800 mm, vč. kování a kliky</t>
  </si>
  <si>
    <t>-32489348</t>
  </si>
  <si>
    <t>348401120</t>
  </si>
  <si>
    <t>Montáž oplocení ze strojového pletiva s napínacími dráty výšky do 1,6 m</t>
  </si>
  <si>
    <t>-10423535</t>
  </si>
  <si>
    <t>31324744</t>
  </si>
  <si>
    <t>pletivo drátěné se čtvercovými oky zapletené Pz 50x2x1250mm</t>
  </si>
  <si>
    <t>1542503535</t>
  </si>
  <si>
    <t>38241300R1</t>
  </si>
  <si>
    <t>Přístřešek pro popelnice 3x1,5x2,5m (dxšxv), kompletní provedení včetně ukotvení do zpevněné plochy s přibetonováním, rámu a výplně z tahokovu, uzamykatelného vstupu a střechy z  rapézového plechu, povrchová úprava žárovým zinkováním</t>
  </si>
  <si>
    <t>1744802644</t>
  </si>
  <si>
    <t>38241311R</t>
  </si>
  <si>
    <t>Vsakovací štěrkový val 2x2x2m (hloubení jámy, vysypání štěrkem do vaku z netkané geotextilie, zasypání zeminou</t>
  </si>
  <si>
    <t>-1823762682</t>
  </si>
  <si>
    <t>38241355R</t>
  </si>
  <si>
    <t>Betonový základ vč. sloupku pro osazení označovače jízdenek</t>
  </si>
  <si>
    <t>993571599</t>
  </si>
  <si>
    <t>38241366R</t>
  </si>
  <si>
    <t>Úprava šachty drátovodů</t>
  </si>
  <si>
    <t>-1333727385</t>
  </si>
  <si>
    <t>Poznámka k položce:_x000D_
Rám s víkem bude zrušen. Šachta se zajistí betonáží nebo zásypem proti vniknutí. _x000D_
K tomuto místu budou svedeny všechny chráničky a kabelové vývody (nové osvětlení kolejiště, EOV, SSZT, WC, SEE, atd.)._x000D_
Nutno koordinovat se zástupci jednotlivých správ.</t>
  </si>
  <si>
    <t>431123900R2</t>
  </si>
  <si>
    <t xml:space="preserve">Zhotovení nájezdové rampy do prostoru čekárenského přístřešku pro imobilní cestující  ze štípaných tvárnic ztraceného bednění, šířky 1,5 m, délky 3,6 m, sklon 1:12, vč. podesty 1,5x1,5 m, dlažba shodná s dlažbou přístupového chodníku, zábradlí nerez </t>
  </si>
  <si>
    <t>1258837745</t>
  </si>
  <si>
    <t>278630901</t>
  </si>
  <si>
    <t>564771111</t>
  </si>
  <si>
    <t>Podklad z kameniva hrubého drceného vel. 32-63 mm tl 250 mm</t>
  </si>
  <si>
    <t>-1582608414</t>
  </si>
  <si>
    <t>596212221</t>
  </si>
  <si>
    <t>Kladení zámkové dlažby pozemních komunikací tl 80 mm skupiny B pl do 100 m2</t>
  </si>
  <si>
    <t>-239085666</t>
  </si>
  <si>
    <t>76+8"výměry z CADu"</t>
  </si>
  <si>
    <t>BET.M08C99</t>
  </si>
  <si>
    <t>BEST-ARCHIA/8CM PŘÍRODNÍ</t>
  </si>
  <si>
    <t>928562851</t>
  </si>
  <si>
    <t>84*1,1 'Přepočtené koeficientem množství</t>
  </si>
  <si>
    <t>637121112</t>
  </si>
  <si>
    <t>Okapový chodník z kačírku tl 150 mm s udusáním</t>
  </si>
  <si>
    <t>-618022048</t>
  </si>
  <si>
    <t>10+10,5"výměry z CADu"</t>
  </si>
  <si>
    <t>87131031R.1.1</t>
  </si>
  <si>
    <t>Dešťová kanalizace DN 150 kompletní vč. zemních prací, napojení na lapač/potrubí a uvedením povrchu do původního stavu</t>
  </si>
  <si>
    <t>-1606639447</t>
  </si>
  <si>
    <t>(9+11+10)*2"svody do vsaku"</t>
  </si>
  <si>
    <t>916131113</t>
  </si>
  <si>
    <t>Osazení silničního obrubníku betonového ležatého s boční opěrou do lože z betonu prostého</t>
  </si>
  <si>
    <t>-2058801440</t>
  </si>
  <si>
    <t>59217029</t>
  </si>
  <si>
    <t>obrubník betonový silniční nájezdový 1000x150x150mm</t>
  </si>
  <si>
    <t>-48533699</t>
  </si>
  <si>
    <t>6*1,02 'Přepočtené koeficientem množství</t>
  </si>
  <si>
    <t>916231213</t>
  </si>
  <si>
    <t>Osazení chodníkového obrubníku betonového stojatého s boční opěrou do lože z betonu prostého</t>
  </si>
  <si>
    <t>-1185172768</t>
  </si>
  <si>
    <t>9+5"přístupový chodník za k bytu"</t>
  </si>
  <si>
    <t>25,5+29"okapový chodník"</t>
  </si>
  <si>
    <t>7,6+3,2+1,5"plocha se stromy"</t>
  </si>
  <si>
    <t>59217016</t>
  </si>
  <si>
    <t>obrubník betonový chodníkový 1000x80x250mm</t>
  </si>
  <si>
    <t>1745371464</t>
  </si>
  <si>
    <t>59217002</t>
  </si>
  <si>
    <t>obrubník betonový zahradní šedý 1000x50x200mm</t>
  </si>
  <si>
    <t>1408261720</t>
  </si>
  <si>
    <t>919791013</t>
  </si>
  <si>
    <t>Montáž ochrany stromů v komunikaci s vnitřní výplní a zabetonovaným rámem plochy přes 1 m2</t>
  </si>
  <si>
    <t>-1789017891</t>
  </si>
  <si>
    <t>74910197.1</t>
  </si>
  <si>
    <t>litinová mříž paprskovitá, 1/2 kruh o průměru 300/150 cm, sestavena z litinových roštů ležících na dvoudílném ocelovém rámu, antikorozní nátěr a syntetická vrchní barva</t>
  </si>
  <si>
    <t>1943219122</t>
  </si>
  <si>
    <t>961055111</t>
  </si>
  <si>
    <t>Bourání základů ze ŽB</t>
  </si>
  <si>
    <t>264245143</t>
  </si>
  <si>
    <t>10*0,25"chodník před bytem"</t>
  </si>
  <si>
    <t>0,8*10,6*0,2"schod před přístřeškem"</t>
  </si>
  <si>
    <t>966003818</t>
  </si>
  <si>
    <t>Rozebrání oplocení s příčníky a ocelovými sloupky z prken a latí</t>
  </si>
  <si>
    <t>163126704</t>
  </si>
  <si>
    <t>966071711</t>
  </si>
  <si>
    <t>Bourání sloupků a vzpěr plotových ocelových do 2,5 m zabetonovaných</t>
  </si>
  <si>
    <t>-572431007</t>
  </si>
  <si>
    <t>966071821</t>
  </si>
  <si>
    <t>Rozebrání oplocení z drátěného pletiva se čtvercovými oky výšky do 1,6 m</t>
  </si>
  <si>
    <t>1315906525</t>
  </si>
  <si>
    <t>966073810</t>
  </si>
  <si>
    <t>Rozebrání vrat a vrátek k oplocení plochy do 2 m2</t>
  </si>
  <si>
    <t>-1770783535</t>
  </si>
  <si>
    <t>979024443.1</t>
  </si>
  <si>
    <t>Vyrovnání obrubníků podél kolejiště</t>
  </si>
  <si>
    <t>-644368294</t>
  </si>
  <si>
    <t>Poznámka k položce:_x000D_
demontáž, podbetonování, urovnání</t>
  </si>
  <si>
    <t>-888840981</t>
  </si>
  <si>
    <t>1422367514</t>
  </si>
  <si>
    <t>324625022</t>
  </si>
  <si>
    <t>164,341*19 'Přepočtené koeficientem množství</t>
  </si>
  <si>
    <t>997013862</t>
  </si>
  <si>
    <t>Poplatek za uložení stavebního odpadu na recyklační skládce (skládkovné) z armovaného betonu kód odpadu  17 01 01</t>
  </si>
  <si>
    <t>2042247593</t>
  </si>
  <si>
    <t>19,75+2,921+10,07</t>
  </si>
  <si>
    <t>O0013.1</t>
  </si>
  <si>
    <t>D+M venkovní lavice, vel. 1300/500, vč povrchové úpravy - viz TZ</t>
  </si>
  <si>
    <t>100973738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</si>
  <si>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</si>
  <si>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</si>
  <si>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</si>
  <si>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139648152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</si>
  <si>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</si>
  <si>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Odvoz a likvidace stávajícího mobiliáře</t>
  </si>
  <si>
    <t>642344143</t>
  </si>
  <si>
    <t>711161221</t>
  </si>
  <si>
    <t>Izolace proti zemní vlhkosti nopovou fólií s textilií svislá, nopek v 4,0 mm, tl. fólie do 0,6 mm</t>
  </si>
  <si>
    <t>-2089223872</t>
  </si>
  <si>
    <t>(1+6,7+3,5+10,6+8,2+7,5)*2*1</t>
  </si>
  <si>
    <t>711161384</t>
  </si>
  <si>
    <t>Izolace proti zemní vlhkosti nopovou fólií ukončení provětrávací lištou</t>
  </si>
  <si>
    <t>-488455347</t>
  </si>
  <si>
    <t>(1+6,7+3,5+10,6+8,2+7,5)*2</t>
  </si>
  <si>
    <t>998711201</t>
  </si>
  <si>
    <t>Přesun hmot procentní pro izolace proti vodě, vlhkosti a plynům v objektech v do 6 m</t>
  </si>
  <si>
    <t>-1425624260</t>
  </si>
  <si>
    <t>767995105</t>
  </si>
  <si>
    <t>Zabezpečení studny zámečnickou uzamykatelnou konstrukcí</t>
  </si>
  <si>
    <t>-255435237</t>
  </si>
  <si>
    <t>Demontáž ruční vodovodní pumpy</t>
  </si>
  <si>
    <t>2023215121</t>
  </si>
  <si>
    <t>-235483040</t>
  </si>
  <si>
    <t>Odstranění nátěrů ze zámečnických konstrukcí opálením s obroušením</t>
  </si>
  <si>
    <t>-115902759</t>
  </si>
  <si>
    <t>-1228193338</t>
  </si>
  <si>
    <t>-1161749358</t>
  </si>
  <si>
    <t>-784927737</t>
  </si>
  <si>
    <t>46-M</t>
  </si>
  <si>
    <t>Zemní práce při extr.mont.pracích</t>
  </si>
  <si>
    <t>460791214</t>
  </si>
  <si>
    <t>Montáž trubek ochranných plastových ohebných do 110 mm uložených do rýhy</t>
  </si>
  <si>
    <t>-1486862998</t>
  </si>
  <si>
    <t>Poznámka k položce:_x000D_
Příprava pro budoucí osazení koncových prvků (označovač jízdenek, informační panel, atd.) bez nutnosti dalších bouracích prací po již dokončené úpravě zpevněných ploch._x000D_
Nutno koordinovat přesné umístění a trasu vedení se zástupci jednotlivých zařízení.</t>
  </si>
  <si>
    <t>25"označovač jízdenek"</t>
  </si>
  <si>
    <t>25"nástupištní tabule"</t>
  </si>
  <si>
    <t>34571356</t>
  </si>
  <si>
    <t>trubka elektroinstalační ohebná dvouplášťová korugovaná (chránička) D 100/120mm, HDPE+LDPE</t>
  </si>
  <si>
    <t>150018230</t>
  </si>
  <si>
    <t>60*1,05 'Přepočtené koeficientem množství</t>
  </si>
  <si>
    <t>Ostatní</t>
  </si>
  <si>
    <t>075002000</t>
  </si>
  <si>
    <t>Vytyčení, zajištění a ochrana stávajících inženýrských sítí vč. jejich dočasného zabezpečení a zajištění po dobu akce</t>
  </si>
  <si>
    <t>-797965973</t>
  </si>
  <si>
    <t>SO.08 - VRN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</si>
  <si>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</si>
  <si>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</si>
  <si>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</si>
  <si>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Přesun stavebních kapacit</t>
  </si>
  <si>
    <t>VRN3</t>
  </si>
  <si>
    <t>Zařízení staveniště</t>
  </si>
  <si>
    <t>030001000</t>
  </si>
  <si>
    <t>-1762929865</t>
  </si>
  <si>
    <t>Poznámka k položce:_x000D_
Poznámka k položce: Zahrnuje i zábory vč. poplatků a ostatní konstrukce a práce na zařízení a zabezpečení staveniště, náhradní přístup, náhradní značení DIR a DIO aj.</t>
  </si>
  <si>
    <t>032803000</t>
  </si>
  <si>
    <t>Pronájem mobilního WC po dobu stavby pro zaměstnance Správy železnic, vč. pravidelného servisu</t>
  </si>
  <si>
    <t>1258760476</t>
  </si>
  <si>
    <t>VRN4</t>
  </si>
  <si>
    <t>Inženýrská činnost</t>
  </si>
  <si>
    <t>049002000</t>
  </si>
  <si>
    <t>Koordinace opravných prací se zástupci SSZT a realizační firmy provádějící opravu sdělovacího a zabezpečovacího zařízení, která bude realizována v 2. polovině roku</t>
  </si>
  <si>
    <t>-639178632</t>
  </si>
  <si>
    <t>Poznámka k položce:_x000D_
Je nutné tyto dvě opravné práce v žst. Sázava zkoordinovat, aby nedocházelo ke znehodnocení již opravených prvků.</t>
  </si>
  <si>
    <t>VRN7</t>
  </si>
  <si>
    <t>Provozní vlivy</t>
  </si>
  <si>
    <t>070001000</t>
  </si>
  <si>
    <t>Provozní vlivy, dozory aj.</t>
  </si>
  <si>
    <t>1435394943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</si>
  <si>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</si>
  <si>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</si>
  <si>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</si>
  <si>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</si>
  <si>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</si>
  <si>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1771083232</t>
  </si>
  <si>
    <t>091504000</t>
  </si>
  <si>
    <t>Náklady související s publikační činností (plachta na lešení s logem Správy železnic a textem: Opravujeme pro vaše pohodlí. 500x300 cm)</t>
  </si>
  <si>
    <t>-628161197</t>
  </si>
  <si>
    <t>091504001</t>
  </si>
  <si>
    <t>Náklady související s publikační činností (plastová cedule s informacemi o stavbě)</t>
  </si>
  <si>
    <t>1160662762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</si>
</sst>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3"/>
      <c r="AQ5" s="23"/>
      <c r="AR5" s="21"/>
      <c r="BE5" s="29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3"/>
      <c r="AQ6" s="23"/>
      <c r="AR6" s="21"/>
      <c r="BE6" s="29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4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9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9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4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94"/>
      <c r="BS13" s="18" t="s">
        <v>6</v>
      </c>
    </row>
    <row r="14" spans="1:74">
      <c r="B14" s="22"/>
      <c r="C14" s="23"/>
      <c r="D14" s="23"/>
      <c r="E14" s="299" t="s">
        <v>31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9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4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9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94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4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94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4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4"/>
    </row>
    <row r="23" spans="1:71" s="1" customFormat="1" ht="16.5" customHeight="1">
      <c r="B23" s="22"/>
      <c r="C23" s="23"/>
      <c r="D23" s="23"/>
      <c r="E23" s="301" t="s">
        <v>1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3"/>
      <c r="AP23" s="23"/>
      <c r="AQ23" s="23"/>
      <c r="AR23" s="21"/>
      <c r="BE23" s="29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4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2">
        <f>ROUND(AG94,2)</f>
        <v>0</v>
      </c>
      <c r="AL26" s="303"/>
      <c r="AM26" s="303"/>
      <c r="AN26" s="303"/>
      <c r="AO26" s="303"/>
      <c r="AP26" s="37"/>
      <c r="AQ26" s="37"/>
      <c r="AR26" s="40"/>
      <c r="BE26" s="29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4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4" t="s">
        <v>39</v>
      </c>
      <c r="M28" s="304"/>
      <c r="N28" s="304"/>
      <c r="O28" s="304"/>
      <c r="P28" s="304"/>
      <c r="Q28" s="37"/>
      <c r="R28" s="37"/>
      <c r="S28" s="37"/>
      <c r="T28" s="37"/>
      <c r="U28" s="37"/>
      <c r="V28" s="37"/>
      <c r="W28" s="304" t="s">
        <v>40</v>
      </c>
      <c r="X28" s="304"/>
      <c r="Y28" s="304"/>
      <c r="Z28" s="304"/>
      <c r="AA28" s="304"/>
      <c r="AB28" s="304"/>
      <c r="AC28" s="304"/>
      <c r="AD28" s="304"/>
      <c r="AE28" s="304"/>
      <c r="AF28" s="37"/>
      <c r="AG28" s="37"/>
      <c r="AH28" s="37"/>
      <c r="AI28" s="37"/>
      <c r="AJ28" s="37"/>
      <c r="AK28" s="304" t="s">
        <v>41</v>
      </c>
      <c r="AL28" s="304"/>
      <c r="AM28" s="304"/>
      <c r="AN28" s="304"/>
      <c r="AO28" s="304"/>
      <c r="AP28" s="37"/>
      <c r="AQ28" s="37"/>
      <c r="AR28" s="40"/>
      <c r="BE28" s="294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07">
        <v>0.21</v>
      </c>
      <c r="M29" s="306"/>
      <c r="N29" s="306"/>
      <c r="O29" s="306"/>
      <c r="P29" s="306"/>
      <c r="Q29" s="42"/>
      <c r="R29" s="42"/>
      <c r="S29" s="42"/>
      <c r="T29" s="42"/>
      <c r="U29" s="42"/>
      <c r="V29" s="42"/>
      <c r="W29" s="305">
        <f>ROUND(AZ94, 2)</f>
        <v>0</v>
      </c>
      <c r="X29" s="306"/>
      <c r="Y29" s="306"/>
      <c r="Z29" s="306"/>
      <c r="AA29" s="306"/>
      <c r="AB29" s="306"/>
      <c r="AC29" s="306"/>
      <c r="AD29" s="306"/>
      <c r="AE29" s="306"/>
      <c r="AF29" s="42"/>
      <c r="AG29" s="42"/>
      <c r="AH29" s="42"/>
      <c r="AI29" s="42"/>
      <c r="AJ29" s="42"/>
      <c r="AK29" s="305">
        <f>ROUND(AV94, 2)</f>
        <v>0</v>
      </c>
      <c r="AL29" s="306"/>
      <c r="AM29" s="306"/>
      <c r="AN29" s="306"/>
      <c r="AO29" s="306"/>
      <c r="AP29" s="42"/>
      <c r="AQ29" s="42"/>
      <c r="AR29" s="43"/>
      <c r="BE29" s="295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07">
        <v>0.15</v>
      </c>
      <c r="M30" s="306"/>
      <c r="N30" s="306"/>
      <c r="O30" s="306"/>
      <c r="P30" s="306"/>
      <c r="Q30" s="42"/>
      <c r="R30" s="42"/>
      <c r="S30" s="42"/>
      <c r="T30" s="42"/>
      <c r="U30" s="42"/>
      <c r="V30" s="42"/>
      <c r="W30" s="305">
        <f>ROUND(BA94, 2)</f>
        <v>0</v>
      </c>
      <c r="X30" s="306"/>
      <c r="Y30" s="306"/>
      <c r="Z30" s="306"/>
      <c r="AA30" s="306"/>
      <c r="AB30" s="306"/>
      <c r="AC30" s="306"/>
      <c r="AD30" s="306"/>
      <c r="AE30" s="306"/>
      <c r="AF30" s="42"/>
      <c r="AG30" s="42"/>
      <c r="AH30" s="42"/>
      <c r="AI30" s="42"/>
      <c r="AJ30" s="42"/>
      <c r="AK30" s="305">
        <f>ROUND(AW94, 2)</f>
        <v>0</v>
      </c>
      <c r="AL30" s="306"/>
      <c r="AM30" s="306"/>
      <c r="AN30" s="306"/>
      <c r="AO30" s="306"/>
      <c r="AP30" s="42"/>
      <c r="AQ30" s="42"/>
      <c r="AR30" s="43"/>
      <c r="BE30" s="295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07">
        <v>0.21</v>
      </c>
      <c r="M31" s="306"/>
      <c r="N31" s="306"/>
      <c r="O31" s="306"/>
      <c r="P31" s="306"/>
      <c r="Q31" s="42"/>
      <c r="R31" s="42"/>
      <c r="S31" s="42"/>
      <c r="T31" s="42"/>
      <c r="U31" s="42"/>
      <c r="V31" s="42"/>
      <c r="W31" s="305">
        <f>ROUND(BB94, 2)</f>
        <v>0</v>
      </c>
      <c r="X31" s="306"/>
      <c r="Y31" s="306"/>
      <c r="Z31" s="306"/>
      <c r="AA31" s="306"/>
      <c r="AB31" s="306"/>
      <c r="AC31" s="306"/>
      <c r="AD31" s="306"/>
      <c r="AE31" s="306"/>
      <c r="AF31" s="42"/>
      <c r="AG31" s="42"/>
      <c r="AH31" s="42"/>
      <c r="AI31" s="42"/>
      <c r="AJ31" s="42"/>
      <c r="AK31" s="305">
        <v>0</v>
      </c>
      <c r="AL31" s="306"/>
      <c r="AM31" s="306"/>
      <c r="AN31" s="306"/>
      <c r="AO31" s="306"/>
      <c r="AP31" s="42"/>
      <c r="AQ31" s="42"/>
      <c r="AR31" s="43"/>
      <c r="BE31" s="295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07">
        <v>0.15</v>
      </c>
      <c r="M32" s="306"/>
      <c r="N32" s="306"/>
      <c r="O32" s="306"/>
      <c r="P32" s="306"/>
      <c r="Q32" s="42"/>
      <c r="R32" s="42"/>
      <c r="S32" s="42"/>
      <c r="T32" s="42"/>
      <c r="U32" s="42"/>
      <c r="V32" s="42"/>
      <c r="W32" s="305">
        <f>ROUND(BC94, 2)</f>
        <v>0</v>
      </c>
      <c r="X32" s="306"/>
      <c r="Y32" s="306"/>
      <c r="Z32" s="306"/>
      <c r="AA32" s="306"/>
      <c r="AB32" s="306"/>
      <c r="AC32" s="306"/>
      <c r="AD32" s="306"/>
      <c r="AE32" s="306"/>
      <c r="AF32" s="42"/>
      <c r="AG32" s="42"/>
      <c r="AH32" s="42"/>
      <c r="AI32" s="42"/>
      <c r="AJ32" s="42"/>
      <c r="AK32" s="305">
        <v>0</v>
      </c>
      <c r="AL32" s="306"/>
      <c r="AM32" s="306"/>
      <c r="AN32" s="306"/>
      <c r="AO32" s="306"/>
      <c r="AP32" s="42"/>
      <c r="AQ32" s="42"/>
      <c r="AR32" s="43"/>
      <c r="BE32" s="295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07">
        <v>0</v>
      </c>
      <c r="M33" s="306"/>
      <c r="N33" s="306"/>
      <c r="O33" s="306"/>
      <c r="P33" s="306"/>
      <c r="Q33" s="42"/>
      <c r="R33" s="42"/>
      <c r="S33" s="42"/>
      <c r="T33" s="42"/>
      <c r="U33" s="42"/>
      <c r="V33" s="42"/>
      <c r="W33" s="305">
        <f>ROUND(BD94, 2)</f>
        <v>0</v>
      </c>
      <c r="X33" s="306"/>
      <c r="Y33" s="306"/>
      <c r="Z33" s="306"/>
      <c r="AA33" s="306"/>
      <c r="AB33" s="306"/>
      <c r="AC33" s="306"/>
      <c r="AD33" s="306"/>
      <c r="AE33" s="306"/>
      <c r="AF33" s="42"/>
      <c r="AG33" s="42"/>
      <c r="AH33" s="42"/>
      <c r="AI33" s="42"/>
      <c r="AJ33" s="42"/>
      <c r="AK33" s="305">
        <v>0</v>
      </c>
      <c r="AL33" s="306"/>
      <c r="AM33" s="306"/>
      <c r="AN33" s="306"/>
      <c r="AO33" s="306"/>
      <c r="AP33" s="42"/>
      <c r="AQ33" s="42"/>
      <c r="AR33" s="43"/>
      <c r="BE33" s="295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4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11" t="s">
        <v>50</v>
      </c>
      <c r="Y35" s="309"/>
      <c r="Z35" s="309"/>
      <c r="AA35" s="309"/>
      <c r="AB35" s="309"/>
      <c r="AC35" s="46"/>
      <c r="AD35" s="46"/>
      <c r="AE35" s="46"/>
      <c r="AF35" s="46"/>
      <c r="AG35" s="46"/>
      <c r="AH35" s="46"/>
      <c r="AI35" s="46"/>
      <c r="AJ35" s="46"/>
      <c r="AK35" s="308">
        <f>SUM(AK26:AK33)</f>
        <v>0</v>
      </c>
      <c r="AL35" s="309"/>
      <c r="AM35" s="309"/>
      <c r="AN35" s="309"/>
      <c r="AO35" s="31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2" t="str">
        <f>K6</f>
        <v>Sázava ON - oprava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Sázava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4" t="str">
        <f>IF(AN8= "","",AN8)</f>
        <v>5. 3. 2021</v>
      </c>
      <c r="AN87" s="274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75" t="str">
        <f>IF(E17="","",E17)</f>
        <v xml:space="preserve"> </v>
      </c>
      <c r="AN89" s="276"/>
      <c r="AO89" s="276"/>
      <c r="AP89" s="276"/>
      <c r="AQ89" s="37"/>
      <c r="AR89" s="40"/>
      <c r="AS89" s="277" t="s">
        <v>58</v>
      </c>
      <c r="AT89" s="278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75" t="str">
        <f>IF(E20="","",E20)</f>
        <v>L. Malý</v>
      </c>
      <c r="AN90" s="276"/>
      <c r="AO90" s="276"/>
      <c r="AP90" s="276"/>
      <c r="AQ90" s="37"/>
      <c r="AR90" s="40"/>
      <c r="AS90" s="279"/>
      <c r="AT90" s="280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1"/>
      <c r="AT91" s="282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3" t="s">
        <v>59</v>
      </c>
      <c r="D92" s="284"/>
      <c r="E92" s="284"/>
      <c r="F92" s="284"/>
      <c r="G92" s="284"/>
      <c r="H92" s="74"/>
      <c r="I92" s="286" t="s">
        <v>60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5" t="s">
        <v>61</v>
      </c>
      <c r="AH92" s="284"/>
      <c r="AI92" s="284"/>
      <c r="AJ92" s="284"/>
      <c r="AK92" s="284"/>
      <c r="AL92" s="284"/>
      <c r="AM92" s="284"/>
      <c r="AN92" s="286" t="s">
        <v>62</v>
      </c>
      <c r="AO92" s="284"/>
      <c r="AP92" s="287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1">
        <f>ROUND(SUM(AG95:AG102),2)</f>
        <v>0</v>
      </c>
      <c r="AH94" s="291"/>
      <c r="AI94" s="291"/>
      <c r="AJ94" s="291"/>
      <c r="AK94" s="291"/>
      <c r="AL94" s="291"/>
      <c r="AM94" s="291"/>
      <c r="AN94" s="292">
        <f t="shared" ref="AN94:AN102" si="0">SUM(AG94,AT94)</f>
        <v>0</v>
      </c>
      <c r="AO94" s="292"/>
      <c r="AP94" s="292"/>
      <c r="AQ94" s="86" t="s">
        <v>1</v>
      </c>
      <c r="AR94" s="87"/>
      <c r="AS94" s="88">
        <f>ROUND(SUM(AS95:AS102),2)</f>
        <v>0</v>
      </c>
      <c r="AT94" s="89">
        <f t="shared" ref="AT94:AT102" si="1">ROUND(SUM(AV94:AW94),2)</f>
        <v>0</v>
      </c>
      <c r="AU94" s="90">
        <f>ROUND(SUM(AU95:AU102),5)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ROUND(SUM(AZ95:AZ102),2)</f>
        <v>0</v>
      </c>
      <c r="BA94" s="89">
        <f>ROUND(SUM(BA95:BA102),2)</f>
        <v>0</v>
      </c>
      <c r="BB94" s="89">
        <f>ROUND(SUM(BB95:BB102),2)</f>
        <v>0</v>
      </c>
      <c r="BC94" s="89">
        <f>ROUND(SUM(BC95:BC102),2)</f>
        <v>0</v>
      </c>
      <c r="BD94" s="91">
        <f>ROUND(SUM(BD95:BD102),2)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16.5" customHeight="1">
      <c r="A95" s="94" t="s">
        <v>82</v>
      </c>
      <c r="B95" s="95"/>
      <c r="C95" s="96"/>
      <c r="D95" s="288" t="s">
        <v>83</v>
      </c>
      <c r="E95" s="288"/>
      <c r="F95" s="288"/>
      <c r="G95" s="288"/>
      <c r="H95" s="288"/>
      <c r="I95" s="97"/>
      <c r="J95" s="288" t="s">
        <v>84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9">
        <f>'SO.01 - Oprava vnějšího p...'!J30</f>
        <v>0</v>
      </c>
      <c r="AH95" s="290"/>
      <c r="AI95" s="290"/>
      <c r="AJ95" s="290"/>
      <c r="AK95" s="290"/>
      <c r="AL95" s="290"/>
      <c r="AM95" s="290"/>
      <c r="AN95" s="289">
        <f t="shared" si="0"/>
        <v>0</v>
      </c>
      <c r="AO95" s="290"/>
      <c r="AP95" s="290"/>
      <c r="AQ95" s="98" t="s">
        <v>85</v>
      </c>
      <c r="AR95" s="99"/>
      <c r="AS95" s="100">
        <v>0</v>
      </c>
      <c r="AT95" s="101">
        <f t="shared" si="1"/>
        <v>0</v>
      </c>
      <c r="AU95" s="102">
        <f>'SO.01 - Oprava vnějšího p...'!P134</f>
        <v>0</v>
      </c>
      <c r="AV95" s="101">
        <f>'SO.01 - Oprava vnějšího p...'!J33</f>
        <v>0</v>
      </c>
      <c r="AW95" s="101">
        <f>'SO.01 - Oprava vnějšího p...'!J34</f>
        <v>0</v>
      </c>
      <c r="AX95" s="101">
        <f>'SO.01 - Oprava vnějšího p...'!J35</f>
        <v>0</v>
      </c>
      <c r="AY95" s="101">
        <f>'SO.01 - Oprava vnějšího p...'!J36</f>
        <v>0</v>
      </c>
      <c r="AZ95" s="101">
        <f>'SO.01 - Oprava vnějšího p...'!F33</f>
        <v>0</v>
      </c>
      <c r="BA95" s="101">
        <f>'SO.01 - Oprava vnějšího p...'!F34</f>
        <v>0</v>
      </c>
      <c r="BB95" s="101">
        <f>'SO.01 - Oprava vnějšího p...'!F35</f>
        <v>0</v>
      </c>
      <c r="BC95" s="101">
        <f>'SO.01 - Oprava vnějšího p...'!F36</f>
        <v>0</v>
      </c>
      <c r="BD95" s="103">
        <f>'SO.01 - Oprava vnějšího p...'!F37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88</v>
      </c>
    </row>
    <row r="96" spans="1:91" s="7" customFormat="1" ht="16.5" customHeight="1">
      <c r="A96" s="94" t="s">
        <v>82</v>
      </c>
      <c r="B96" s="95"/>
      <c r="C96" s="96"/>
      <c r="D96" s="288" t="s">
        <v>89</v>
      </c>
      <c r="E96" s="288"/>
      <c r="F96" s="288"/>
      <c r="G96" s="288"/>
      <c r="H96" s="288"/>
      <c r="I96" s="97"/>
      <c r="J96" s="288" t="s">
        <v>90</v>
      </c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89">
        <f>'SO.02 - Oprava přístřešku'!J30</f>
        <v>0</v>
      </c>
      <c r="AH96" s="290"/>
      <c r="AI96" s="290"/>
      <c r="AJ96" s="290"/>
      <c r="AK96" s="290"/>
      <c r="AL96" s="290"/>
      <c r="AM96" s="290"/>
      <c r="AN96" s="289">
        <f t="shared" si="0"/>
        <v>0</v>
      </c>
      <c r="AO96" s="290"/>
      <c r="AP96" s="290"/>
      <c r="AQ96" s="98" t="s">
        <v>85</v>
      </c>
      <c r="AR96" s="99"/>
      <c r="AS96" s="100">
        <v>0</v>
      </c>
      <c r="AT96" s="101">
        <f t="shared" si="1"/>
        <v>0</v>
      </c>
      <c r="AU96" s="102">
        <f>'SO.02 - Oprava přístřešku'!P132</f>
        <v>0</v>
      </c>
      <c r="AV96" s="101">
        <f>'SO.02 - Oprava přístřešku'!J33</f>
        <v>0</v>
      </c>
      <c r="AW96" s="101">
        <f>'SO.02 - Oprava přístřešku'!J34</f>
        <v>0</v>
      </c>
      <c r="AX96" s="101">
        <f>'SO.02 - Oprava přístřešku'!J35</f>
        <v>0</v>
      </c>
      <c r="AY96" s="101">
        <f>'SO.02 - Oprava přístřešku'!J36</f>
        <v>0</v>
      </c>
      <c r="AZ96" s="101">
        <f>'SO.02 - Oprava přístřešku'!F33</f>
        <v>0</v>
      </c>
      <c r="BA96" s="101">
        <f>'SO.02 - Oprava přístřešku'!F34</f>
        <v>0</v>
      </c>
      <c r="BB96" s="101">
        <f>'SO.02 - Oprava přístřešku'!F35</f>
        <v>0</v>
      </c>
      <c r="BC96" s="101">
        <f>'SO.02 - Oprava přístřešku'!F36</f>
        <v>0</v>
      </c>
      <c r="BD96" s="103">
        <f>'SO.02 - Oprava přístřešku'!F37</f>
        <v>0</v>
      </c>
      <c r="BT96" s="104" t="s">
        <v>86</v>
      </c>
      <c r="BV96" s="104" t="s">
        <v>80</v>
      </c>
      <c r="BW96" s="104" t="s">
        <v>91</v>
      </c>
      <c r="BX96" s="104" t="s">
        <v>5</v>
      </c>
      <c r="CL96" s="104" t="s">
        <v>1</v>
      </c>
      <c r="CM96" s="104" t="s">
        <v>88</v>
      </c>
    </row>
    <row r="97" spans="1:91" s="7" customFormat="1" ht="16.5" customHeight="1">
      <c r="A97" s="94" t="s">
        <v>82</v>
      </c>
      <c r="B97" s="95"/>
      <c r="C97" s="96"/>
      <c r="D97" s="288" t="s">
        <v>92</v>
      </c>
      <c r="E97" s="288"/>
      <c r="F97" s="288"/>
      <c r="G97" s="288"/>
      <c r="H97" s="288"/>
      <c r="I97" s="97"/>
      <c r="J97" s="288" t="s">
        <v>93</v>
      </c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89">
        <f>'SO.03 - Oprava střechy'!J30</f>
        <v>0</v>
      </c>
      <c r="AH97" s="290"/>
      <c r="AI97" s="290"/>
      <c r="AJ97" s="290"/>
      <c r="AK97" s="290"/>
      <c r="AL97" s="290"/>
      <c r="AM97" s="290"/>
      <c r="AN97" s="289">
        <f t="shared" si="0"/>
        <v>0</v>
      </c>
      <c r="AO97" s="290"/>
      <c r="AP97" s="290"/>
      <c r="AQ97" s="98" t="s">
        <v>85</v>
      </c>
      <c r="AR97" s="99"/>
      <c r="AS97" s="100">
        <v>0</v>
      </c>
      <c r="AT97" s="101">
        <f t="shared" si="1"/>
        <v>0</v>
      </c>
      <c r="AU97" s="102">
        <f>'SO.03 - Oprava střechy'!P128</f>
        <v>0</v>
      </c>
      <c r="AV97" s="101">
        <f>'SO.03 - Oprava střechy'!J33</f>
        <v>0</v>
      </c>
      <c r="AW97" s="101">
        <f>'SO.03 - Oprava střechy'!J34</f>
        <v>0</v>
      </c>
      <c r="AX97" s="101">
        <f>'SO.03 - Oprava střechy'!J35</f>
        <v>0</v>
      </c>
      <c r="AY97" s="101">
        <f>'SO.03 - Oprava střechy'!J36</f>
        <v>0</v>
      </c>
      <c r="AZ97" s="101">
        <f>'SO.03 - Oprava střechy'!F33</f>
        <v>0</v>
      </c>
      <c r="BA97" s="101">
        <f>'SO.03 - Oprava střechy'!F34</f>
        <v>0</v>
      </c>
      <c r="BB97" s="101">
        <f>'SO.03 - Oprava střechy'!F35</f>
        <v>0</v>
      </c>
      <c r="BC97" s="101">
        <f>'SO.03 - Oprava střechy'!F36</f>
        <v>0</v>
      </c>
      <c r="BD97" s="103">
        <f>'SO.03 - Oprava střechy'!F37</f>
        <v>0</v>
      </c>
      <c r="BT97" s="104" t="s">
        <v>86</v>
      </c>
      <c r="BV97" s="104" t="s">
        <v>80</v>
      </c>
      <c r="BW97" s="104" t="s">
        <v>94</v>
      </c>
      <c r="BX97" s="104" t="s">
        <v>5</v>
      </c>
      <c r="CL97" s="104" t="s">
        <v>1</v>
      </c>
      <c r="CM97" s="104" t="s">
        <v>88</v>
      </c>
    </row>
    <row r="98" spans="1:91" s="7" customFormat="1" ht="16.5" customHeight="1">
      <c r="A98" s="94" t="s">
        <v>82</v>
      </c>
      <c r="B98" s="95"/>
      <c r="C98" s="96"/>
      <c r="D98" s="288" t="s">
        <v>95</v>
      </c>
      <c r="E98" s="288"/>
      <c r="F98" s="288"/>
      <c r="G98" s="288"/>
      <c r="H98" s="288"/>
      <c r="I98" s="97"/>
      <c r="J98" s="288" t="s">
        <v>96</v>
      </c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89">
        <f>'SO.04 - Oprava čekárny'!J30</f>
        <v>0</v>
      </c>
      <c r="AH98" s="290"/>
      <c r="AI98" s="290"/>
      <c r="AJ98" s="290"/>
      <c r="AK98" s="290"/>
      <c r="AL98" s="290"/>
      <c r="AM98" s="290"/>
      <c r="AN98" s="289">
        <f t="shared" si="0"/>
        <v>0</v>
      </c>
      <c r="AO98" s="290"/>
      <c r="AP98" s="290"/>
      <c r="AQ98" s="98" t="s">
        <v>85</v>
      </c>
      <c r="AR98" s="99"/>
      <c r="AS98" s="100">
        <v>0</v>
      </c>
      <c r="AT98" s="101">
        <f t="shared" si="1"/>
        <v>0</v>
      </c>
      <c r="AU98" s="102">
        <f>'SO.04 - Oprava čekárny'!P130</f>
        <v>0</v>
      </c>
      <c r="AV98" s="101">
        <f>'SO.04 - Oprava čekárny'!J33</f>
        <v>0</v>
      </c>
      <c r="AW98" s="101">
        <f>'SO.04 - Oprava čekárny'!J34</f>
        <v>0</v>
      </c>
      <c r="AX98" s="101">
        <f>'SO.04 - Oprava čekárny'!J35</f>
        <v>0</v>
      </c>
      <c r="AY98" s="101">
        <f>'SO.04 - Oprava čekárny'!J36</f>
        <v>0</v>
      </c>
      <c r="AZ98" s="101">
        <f>'SO.04 - Oprava čekárny'!F33</f>
        <v>0</v>
      </c>
      <c r="BA98" s="101">
        <f>'SO.04 - Oprava čekárny'!F34</f>
        <v>0</v>
      </c>
      <c r="BB98" s="101">
        <f>'SO.04 - Oprava čekárny'!F35</f>
        <v>0</v>
      </c>
      <c r="BC98" s="101">
        <f>'SO.04 - Oprava čekárny'!F36</f>
        <v>0</v>
      </c>
      <c r="BD98" s="103">
        <f>'SO.04 - Oprava čekárny'!F37</f>
        <v>0</v>
      </c>
      <c r="BT98" s="104" t="s">
        <v>86</v>
      </c>
      <c r="BV98" s="104" t="s">
        <v>80</v>
      </c>
      <c r="BW98" s="104" t="s">
        <v>97</v>
      </c>
      <c r="BX98" s="104" t="s">
        <v>5</v>
      </c>
      <c r="CL98" s="104" t="s">
        <v>1</v>
      </c>
      <c r="CM98" s="104" t="s">
        <v>88</v>
      </c>
    </row>
    <row r="99" spans="1:91" s="7" customFormat="1" ht="16.5" customHeight="1">
      <c r="A99" s="94" t="s">
        <v>82</v>
      </c>
      <c r="B99" s="95"/>
      <c r="C99" s="96"/>
      <c r="D99" s="288" t="s">
        <v>98</v>
      </c>
      <c r="E99" s="288"/>
      <c r="F99" s="288"/>
      <c r="G99" s="288"/>
      <c r="H99" s="288"/>
      <c r="I99" s="97"/>
      <c r="J99" s="288" t="s">
        <v>99</v>
      </c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  <c r="AG99" s="289">
        <f>'SO.05 - Oprava dopravní k...'!J30</f>
        <v>0</v>
      </c>
      <c r="AH99" s="290"/>
      <c r="AI99" s="290"/>
      <c r="AJ99" s="290"/>
      <c r="AK99" s="290"/>
      <c r="AL99" s="290"/>
      <c r="AM99" s="290"/>
      <c r="AN99" s="289">
        <f t="shared" si="0"/>
        <v>0</v>
      </c>
      <c r="AO99" s="290"/>
      <c r="AP99" s="290"/>
      <c r="AQ99" s="98" t="s">
        <v>85</v>
      </c>
      <c r="AR99" s="99"/>
      <c r="AS99" s="100">
        <v>0</v>
      </c>
      <c r="AT99" s="101">
        <f t="shared" si="1"/>
        <v>0</v>
      </c>
      <c r="AU99" s="102">
        <f>'SO.05 - Oprava dopravní k...'!P143</f>
        <v>0</v>
      </c>
      <c r="AV99" s="101">
        <f>'SO.05 - Oprava dopravní k...'!J33</f>
        <v>0</v>
      </c>
      <c r="AW99" s="101">
        <f>'SO.05 - Oprava dopravní k...'!J34</f>
        <v>0</v>
      </c>
      <c r="AX99" s="101">
        <f>'SO.05 - Oprava dopravní k...'!J35</f>
        <v>0</v>
      </c>
      <c r="AY99" s="101">
        <f>'SO.05 - Oprava dopravní k...'!J36</f>
        <v>0</v>
      </c>
      <c r="AZ99" s="101">
        <f>'SO.05 - Oprava dopravní k...'!F33</f>
        <v>0</v>
      </c>
      <c r="BA99" s="101">
        <f>'SO.05 - Oprava dopravní k...'!F34</f>
        <v>0</v>
      </c>
      <c r="BB99" s="101">
        <f>'SO.05 - Oprava dopravní k...'!F35</f>
        <v>0</v>
      </c>
      <c r="BC99" s="101">
        <f>'SO.05 - Oprava dopravní k...'!F36</f>
        <v>0</v>
      </c>
      <c r="BD99" s="103">
        <f>'SO.05 - Oprava dopravní k...'!F37</f>
        <v>0</v>
      </c>
      <c r="BT99" s="104" t="s">
        <v>86</v>
      </c>
      <c r="BV99" s="104" t="s">
        <v>80</v>
      </c>
      <c r="BW99" s="104" t="s">
        <v>100</v>
      </c>
      <c r="BX99" s="104" t="s">
        <v>5</v>
      </c>
      <c r="CL99" s="104" t="s">
        <v>1</v>
      </c>
      <c r="CM99" s="104" t="s">
        <v>88</v>
      </c>
    </row>
    <row r="100" spans="1:91" s="7" customFormat="1" ht="16.5" customHeight="1">
      <c r="A100" s="94" t="s">
        <v>82</v>
      </c>
      <c r="B100" s="95"/>
      <c r="C100" s="96"/>
      <c r="D100" s="288" t="s">
        <v>101</v>
      </c>
      <c r="E100" s="288"/>
      <c r="F100" s="288"/>
      <c r="G100" s="288"/>
      <c r="H100" s="288"/>
      <c r="I100" s="97"/>
      <c r="J100" s="288" t="s">
        <v>102</v>
      </c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  <c r="AG100" s="289">
        <f>'SO.06 - Oprava elektroins...'!J30</f>
        <v>0</v>
      </c>
      <c r="AH100" s="290"/>
      <c r="AI100" s="290"/>
      <c r="AJ100" s="290"/>
      <c r="AK100" s="290"/>
      <c r="AL100" s="290"/>
      <c r="AM100" s="290"/>
      <c r="AN100" s="289">
        <f t="shared" si="0"/>
        <v>0</v>
      </c>
      <c r="AO100" s="290"/>
      <c r="AP100" s="290"/>
      <c r="AQ100" s="98" t="s">
        <v>85</v>
      </c>
      <c r="AR100" s="99"/>
      <c r="AS100" s="100">
        <v>0</v>
      </c>
      <c r="AT100" s="101">
        <f t="shared" si="1"/>
        <v>0</v>
      </c>
      <c r="AU100" s="102">
        <f>'SO.06 - Oprava elektroins...'!P167</f>
        <v>0</v>
      </c>
      <c r="AV100" s="101">
        <f>'SO.06 - Oprava elektroins...'!J33</f>
        <v>0</v>
      </c>
      <c r="AW100" s="101">
        <f>'SO.06 - Oprava elektroins...'!J34</f>
        <v>0</v>
      </c>
      <c r="AX100" s="101">
        <f>'SO.06 - Oprava elektroins...'!J35</f>
        <v>0</v>
      </c>
      <c r="AY100" s="101">
        <f>'SO.06 - Oprava elektroins...'!J36</f>
        <v>0</v>
      </c>
      <c r="AZ100" s="101">
        <f>'SO.06 - Oprava elektroins...'!F33</f>
        <v>0</v>
      </c>
      <c r="BA100" s="101">
        <f>'SO.06 - Oprava elektroins...'!F34</f>
        <v>0</v>
      </c>
      <c r="BB100" s="101">
        <f>'SO.06 - Oprava elektroins...'!F35</f>
        <v>0</v>
      </c>
      <c r="BC100" s="101">
        <f>'SO.06 - Oprava elektroins...'!F36</f>
        <v>0</v>
      </c>
      <c r="BD100" s="103">
        <f>'SO.06 - Oprava elektroins...'!F37</f>
        <v>0</v>
      </c>
      <c r="BT100" s="104" t="s">
        <v>86</v>
      </c>
      <c r="BV100" s="104" t="s">
        <v>80</v>
      </c>
      <c r="BW100" s="104" t="s">
        <v>103</v>
      </c>
      <c r="BX100" s="104" t="s">
        <v>5</v>
      </c>
      <c r="CL100" s="104" t="s">
        <v>1</v>
      </c>
      <c r="CM100" s="104" t="s">
        <v>88</v>
      </c>
    </row>
    <row r="101" spans="1:91" s="7" customFormat="1" ht="16.5" customHeight="1">
      <c r="A101" s="94" t="s">
        <v>82</v>
      </c>
      <c r="B101" s="95"/>
      <c r="C101" s="96"/>
      <c r="D101" s="288" t="s">
        <v>104</v>
      </c>
      <c r="E101" s="288"/>
      <c r="F101" s="288"/>
      <c r="G101" s="288"/>
      <c r="H101" s="288"/>
      <c r="I101" s="97"/>
      <c r="J101" s="288" t="s">
        <v>105</v>
      </c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  <c r="AG101" s="289">
        <f>'SO.07 - Oprava zpevněných...'!J30</f>
        <v>0</v>
      </c>
      <c r="AH101" s="290"/>
      <c r="AI101" s="290"/>
      <c r="AJ101" s="290"/>
      <c r="AK101" s="290"/>
      <c r="AL101" s="290"/>
      <c r="AM101" s="290"/>
      <c r="AN101" s="289">
        <f t="shared" si="0"/>
        <v>0</v>
      </c>
      <c r="AO101" s="290"/>
      <c r="AP101" s="290"/>
      <c r="AQ101" s="98" t="s">
        <v>85</v>
      </c>
      <c r="AR101" s="99"/>
      <c r="AS101" s="100">
        <v>0</v>
      </c>
      <c r="AT101" s="101">
        <f t="shared" si="1"/>
        <v>0</v>
      </c>
      <c r="AU101" s="102">
        <f>'SO.07 - Oprava zpevněných...'!P135</f>
        <v>0</v>
      </c>
      <c r="AV101" s="101">
        <f>'SO.07 - Oprava zpevněných...'!J33</f>
        <v>0</v>
      </c>
      <c r="AW101" s="101">
        <f>'SO.07 - Oprava zpevněných...'!J34</f>
        <v>0</v>
      </c>
      <c r="AX101" s="101">
        <f>'SO.07 - Oprava zpevněných...'!J35</f>
        <v>0</v>
      </c>
      <c r="AY101" s="101">
        <f>'SO.07 - Oprava zpevněných...'!J36</f>
        <v>0</v>
      </c>
      <c r="AZ101" s="101">
        <f>'SO.07 - Oprava zpevněných...'!F33</f>
        <v>0</v>
      </c>
      <c r="BA101" s="101">
        <f>'SO.07 - Oprava zpevněných...'!F34</f>
        <v>0</v>
      </c>
      <c r="BB101" s="101">
        <f>'SO.07 - Oprava zpevněných...'!F35</f>
        <v>0</v>
      </c>
      <c r="BC101" s="101">
        <f>'SO.07 - Oprava zpevněných...'!F36</f>
        <v>0</v>
      </c>
      <c r="BD101" s="103">
        <f>'SO.07 - Oprava zpevněných...'!F37</f>
        <v>0</v>
      </c>
      <c r="BT101" s="104" t="s">
        <v>86</v>
      </c>
      <c r="BV101" s="104" t="s">
        <v>80</v>
      </c>
      <c r="BW101" s="104" t="s">
        <v>106</v>
      </c>
      <c r="BX101" s="104" t="s">
        <v>5</v>
      </c>
      <c r="CL101" s="104" t="s">
        <v>1</v>
      </c>
      <c r="CM101" s="104" t="s">
        <v>88</v>
      </c>
    </row>
    <row r="102" spans="1:91" s="7" customFormat="1" ht="16.5" customHeight="1">
      <c r="A102" s="94" t="s">
        <v>82</v>
      </c>
      <c r="B102" s="95"/>
      <c r="C102" s="96"/>
      <c r="D102" s="288" t="s">
        <v>107</v>
      </c>
      <c r="E102" s="288"/>
      <c r="F102" s="288"/>
      <c r="G102" s="288"/>
      <c r="H102" s="288"/>
      <c r="I102" s="97"/>
      <c r="J102" s="288" t="s">
        <v>108</v>
      </c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  <c r="AG102" s="289">
        <f>'SO.08 - VRN'!J30</f>
        <v>0</v>
      </c>
      <c r="AH102" s="290"/>
      <c r="AI102" s="290"/>
      <c r="AJ102" s="290"/>
      <c r="AK102" s="290"/>
      <c r="AL102" s="290"/>
      <c r="AM102" s="290"/>
      <c r="AN102" s="289">
        <f t="shared" si="0"/>
        <v>0</v>
      </c>
      <c r="AO102" s="290"/>
      <c r="AP102" s="290"/>
      <c r="AQ102" s="98" t="s">
        <v>85</v>
      </c>
      <c r="AR102" s="99"/>
      <c r="AS102" s="105">
        <v>0</v>
      </c>
      <c r="AT102" s="106">
        <f t="shared" si="1"/>
        <v>0</v>
      </c>
      <c r="AU102" s="107">
        <f>'SO.08 - VRN'!P122</f>
        <v>0</v>
      </c>
      <c r="AV102" s="106">
        <f>'SO.08 - VRN'!J33</f>
        <v>0</v>
      </c>
      <c r="AW102" s="106">
        <f>'SO.08 - VRN'!J34</f>
        <v>0</v>
      </c>
      <c r="AX102" s="106">
        <f>'SO.08 - VRN'!J35</f>
        <v>0</v>
      </c>
      <c r="AY102" s="106">
        <f>'SO.08 - VRN'!J36</f>
        <v>0</v>
      </c>
      <c r="AZ102" s="106">
        <f>'SO.08 - VRN'!F33</f>
        <v>0</v>
      </c>
      <c r="BA102" s="106">
        <f>'SO.08 - VRN'!F34</f>
        <v>0</v>
      </c>
      <c r="BB102" s="106">
        <f>'SO.08 - VRN'!F35</f>
        <v>0</v>
      </c>
      <c r="BC102" s="106">
        <f>'SO.08 - VRN'!F36</f>
        <v>0</v>
      </c>
      <c r="BD102" s="108">
        <f>'SO.08 - VRN'!F37</f>
        <v>0</v>
      </c>
      <c r="BT102" s="104" t="s">
        <v>86</v>
      </c>
      <c r="BV102" s="104" t="s">
        <v>80</v>
      </c>
      <c r="BW102" s="104" t="s">
        <v>109</v>
      </c>
      <c r="BX102" s="104" t="s">
        <v>5</v>
      </c>
      <c r="CL102" s="104" t="s">
        <v>1</v>
      </c>
      <c r="CM102" s="104" t="s">
        <v>88</v>
      </c>
    </row>
    <row r="103" spans="1:91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0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9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40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algorithmName="SHA-512" hashValue="rCP59bDj/xHqJybUZZmGvAgw2fLbhlwOSJivwp5bbycqFV3Yc0QmKCV3kVyPKZLiqnji2j/nhjl8zczet7w1sQ==" saltValue="xXqyXhQf2lYQF1pFMf5+WVPbtqPtcRtOzLzkIbc3j1KJBmLb/em96/rmvMdMav7FcHROfTWBcwvMZmd6I5BRIw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.01 - Oprava vnějšího p...'!C2" display="/"/>
    <hyperlink ref="A96" location="'SO.02 - Oprava přístřešku'!C2" display="/"/>
    <hyperlink ref="A97" location="'SO.03 - Oprava střechy'!C2" display="/"/>
    <hyperlink ref="A98" location="'SO.04 - Oprava čekárny'!C2" display="/"/>
    <hyperlink ref="A99" location="'SO.05 - Oprava dopravní k...'!C2" display="/"/>
    <hyperlink ref="A100" location="'SO.06 - Oprava elektroins...'!C2" display="/"/>
    <hyperlink ref="A101" location="'SO.07 - Oprava zpevněných...'!C2" display="/"/>
    <hyperlink ref="A102" location="'SO.08 - VRN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112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ROUND((SUM(BE134:BE394)),  2)</f>
        <v>0</v>
      </c>
      <c r="G33" s="35"/>
      <c r="H33" s="35"/>
      <c r="I33" s="125">
        <v>0.21</v>
      </c>
      <c r="J33" s="124">
        <f>ROUND(((SUM(BE134:BE394))*I33),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ROUND((SUM(BF134:BF394)),  2)</f>
        <v>0</v>
      </c>
      <c r="G34" s="35"/>
      <c r="H34" s="35"/>
      <c r="I34" s="125">
        <v>0.15</v>
      </c>
      <c r="J34" s="124">
        <f>ROUND(((SUM(BF134:BF394))*I34),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ROUND((SUM(BG134:BG394)),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ROUND((SUM(BH134:BH394)),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ROUND((SUM(BI134:BI394)),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SO.01 - Oprava vnějšího pláště budovy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J134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2:12" s="9" customFormat="1" ht="24.95" customHeight="1">
      <c r="B97" s="148"/>
      <c r="C97" s="149"/>
      <c r="D97" s="150" t="s">
        <v>118</v>
      </c>
      <c r="E97" s="151"/>
      <c r="F97" s="151"/>
      <c r="G97" s="151"/>
      <c r="H97" s="151"/>
      <c r="I97" s="151"/>
      <c r="J97" s="152">
        <f>J135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119</v>
      </c>
      <c r="E98" s="157"/>
      <c r="F98" s="157"/>
      <c r="G98" s="157"/>
      <c r="H98" s="157"/>
      <c r="I98" s="157"/>
      <c r="J98" s="158">
        <f>J136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120</v>
      </c>
      <c r="E99" s="157"/>
      <c r="F99" s="157"/>
      <c r="G99" s="157"/>
      <c r="H99" s="157"/>
      <c r="I99" s="157"/>
      <c r="J99" s="158">
        <f>J148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121</v>
      </c>
      <c r="E100" s="157"/>
      <c r="F100" s="157"/>
      <c r="G100" s="157"/>
      <c r="H100" s="157"/>
      <c r="I100" s="157"/>
      <c r="J100" s="158">
        <f>J213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122</v>
      </c>
      <c r="E101" s="157"/>
      <c r="F101" s="157"/>
      <c r="G101" s="157"/>
      <c r="H101" s="157"/>
      <c r="I101" s="157"/>
      <c r="J101" s="158">
        <f>J217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123</v>
      </c>
      <c r="E102" s="157"/>
      <c r="F102" s="157"/>
      <c r="G102" s="157"/>
      <c r="H102" s="157"/>
      <c r="I102" s="157"/>
      <c r="J102" s="158">
        <f>J267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124</v>
      </c>
      <c r="E103" s="157"/>
      <c r="F103" s="157"/>
      <c r="G103" s="157"/>
      <c r="H103" s="157"/>
      <c r="I103" s="157"/>
      <c r="J103" s="158">
        <f>J280</f>
        <v>0</v>
      </c>
      <c r="K103" s="155"/>
      <c r="L103" s="159"/>
    </row>
    <row r="104" spans="2:12" s="9" customFormat="1" ht="24.95" customHeight="1">
      <c r="B104" s="148"/>
      <c r="C104" s="149"/>
      <c r="D104" s="150" t="s">
        <v>125</v>
      </c>
      <c r="E104" s="151"/>
      <c r="F104" s="151"/>
      <c r="G104" s="151"/>
      <c r="H104" s="151"/>
      <c r="I104" s="151"/>
      <c r="J104" s="152">
        <f>J282</f>
        <v>0</v>
      </c>
      <c r="K104" s="149"/>
      <c r="L104" s="153"/>
    </row>
    <row r="105" spans="2:12" s="10" customFormat="1" ht="19.899999999999999" customHeight="1">
      <c r="B105" s="154"/>
      <c r="C105" s="155"/>
      <c r="D105" s="156" t="s">
        <v>126</v>
      </c>
      <c r="E105" s="157"/>
      <c r="F105" s="157"/>
      <c r="G105" s="157"/>
      <c r="H105" s="157"/>
      <c r="I105" s="157"/>
      <c r="J105" s="158">
        <f>J283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127</v>
      </c>
      <c r="E106" s="157"/>
      <c r="F106" s="157"/>
      <c r="G106" s="157"/>
      <c r="H106" s="157"/>
      <c r="I106" s="157"/>
      <c r="J106" s="158">
        <f>J285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128</v>
      </c>
      <c r="E107" s="157"/>
      <c r="F107" s="157"/>
      <c r="G107" s="157"/>
      <c r="H107" s="157"/>
      <c r="I107" s="157"/>
      <c r="J107" s="158">
        <f>J299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129</v>
      </c>
      <c r="E108" s="157"/>
      <c r="F108" s="157"/>
      <c r="G108" s="157"/>
      <c r="H108" s="157"/>
      <c r="I108" s="157"/>
      <c r="J108" s="158">
        <f>J302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130</v>
      </c>
      <c r="E109" s="157"/>
      <c r="F109" s="157"/>
      <c r="G109" s="157"/>
      <c r="H109" s="157"/>
      <c r="I109" s="157"/>
      <c r="J109" s="158">
        <f>J305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131</v>
      </c>
      <c r="E110" s="157"/>
      <c r="F110" s="157"/>
      <c r="G110" s="157"/>
      <c r="H110" s="157"/>
      <c r="I110" s="157"/>
      <c r="J110" s="158">
        <f>J321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132</v>
      </c>
      <c r="E111" s="157"/>
      <c r="F111" s="157"/>
      <c r="G111" s="157"/>
      <c r="H111" s="157"/>
      <c r="I111" s="157"/>
      <c r="J111" s="158">
        <f>J339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133</v>
      </c>
      <c r="E112" s="157"/>
      <c r="F112" s="157"/>
      <c r="G112" s="157"/>
      <c r="H112" s="157"/>
      <c r="I112" s="157"/>
      <c r="J112" s="158">
        <f>J358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134</v>
      </c>
      <c r="E113" s="157"/>
      <c r="F113" s="157"/>
      <c r="G113" s="157"/>
      <c r="H113" s="157"/>
      <c r="I113" s="157"/>
      <c r="J113" s="158">
        <f>J369</f>
        <v>0</v>
      </c>
      <c r="K113" s="155"/>
      <c r="L113" s="159"/>
    </row>
    <row r="114" spans="1:31" s="9" customFormat="1" ht="24.95" customHeight="1">
      <c r="B114" s="148"/>
      <c r="C114" s="149"/>
      <c r="D114" s="150" t="s">
        <v>135</v>
      </c>
      <c r="E114" s="151"/>
      <c r="F114" s="151"/>
      <c r="G114" s="151"/>
      <c r="H114" s="151"/>
      <c r="I114" s="151"/>
      <c r="J114" s="152">
        <f>J381</f>
        <v>0</v>
      </c>
      <c r="K114" s="149"/>
      <c r="L114" s="153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4" t="s">
        <v>136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20" t="str">
        <f>E7</f>
        <v>Sázava ON - oprava</v>
      </c>
      <c r="F124" s="321"/>
      <c r="G124" s="321"/>
      <c r="H124" s="321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111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72" t="str">
        <f>E9</f>
        <v>SO.01 - Oprava vnějšího pláště budovy</v>
      </c>
      <c r="F126" s="322"/>
      <c r="G126" s="322"/>
      <c r="H126" s="322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F12</f>
        <v>Sázava</v>
      </c>
      <c r="G128" s="37"/>
      <c r="H128" s="37"/>
      <c r="I128" s="30" t="s">
        <v>22</v>
      </c>
      <c r="J128" s="67" t="str">
        <f>IF(J12="","",J12)</f>
        <v>5. 3. 2021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E15</f>
        <v>Správa železnic, státní organizace</v>
      </c>
      <c r="G130" s="37"/>
      <c r="H130" s="37"/>
      <c r="I130" s="30" t="s">
        <v>32</v>
      </c>
      <c r="J130" s="33" t="str">
        <f>E21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30</v>
      </c>
      <c r="D131" s="37"/>
      <c r="E131" s="37"/>
      <c r="F131" s="28" t="str">
        <f>IF(E18="","",E18)</f>
        <v>Vyplň údaj</v>
      </c>
      <c r="G131" s="37"/>
      <c r="H131" s="37"/>
      <c r="I131" s="30" t="s">
        <v>35</v>
      </c>
      <c r="J131" s="33" t="str">
        <f>E24</f>
        <v>L. Malý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0"/>
      <c r="B133" s="161"/>
      <c r="C133" s="162" t="s">
        <v>137</v>
      </c>
      <c r="D133" s="163" t="s">
        <v>63</v>
      </c>
      <c r="E133" s="163" t="s">
        <v>59</v>
      </c>
      <c r="F133" s="163" t="s">
        <v>60</v>
      </c>
      <c r="G133" s="163" t="s">
        <v>138</v>
      </c>
      <c r="H133" s="163" t="s">
        <v>139</v>
      </c>
      <c r="I133" s="163" t="s">
        <v>140</v>
      </c>
      <c r="J133" s="164" t="s">
        <v>115</v>
      </c>
      <c r="K133" s="165" t="s">
        <v>141</v>
      </c>
      <c r="L133" s="166"/>
      <c r="M133" s="76" t="s">
        <v>1</v>
      </c>
      <c r="N133" s="77" t="s">
        <v>42</v>
      </c>
      <c r="O133" s="77" t="s">
        <v>142</v>
      </c>
      <c r="P133" s="77" t="s">
        <v>143</v>
      </c>
      <c r="Q133" s="77" t="s">
        <v>144</v>
      </c>
      <c r="R133" s="77" t="s">
        <v>145</v>
      </c>
      <c r="S133" s="77" t="s">
        <v>146</v>
      </c>
      <c r="T133" s="78" t="s">
        <v>147</v>
      </c>
      <c r="U133" s="16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/>
    </row>
    <row r="134" spans="1:65" s="2" customFormat="1" ht="22.9" customHeight="1">
      <c r="A134" s="35"/>
      <c r="B134" s="36"/>
      <c r="C134" s="83" t="s">
        <v>148</v>
      </c>
      <c r="D134" s="37"/>
      <c r="E134" s="37"/>
      <c r="F134" s="37"/>
      <c r="G134" s="37"/>
      <c r="H134" s="37"/>
      <c r="I134" s="37"/>
      <c r="J134" s="167">
        <f>BK134</f>
        <v>0</v>
      </c>
      <c r="K134" s="37"/>
      <c r="L134" s="40"/>
      <c r="M134" s="79"/>
      <c r="N134" s="168"/>
      <c r="O134" s="80"/>
      <c r="P134" s="169">
        <f>P135+P282+P381</f>
        <v>0</v>
      </c>
      <c r="Q134" s="80"/>
      <c r="R134" s="169">
        <f>R135+R282+R381</f>
        <v>20.924721599999998</v>
      </c>
      <c r="S134" s="80"/>
      <c r="T134" s="170">
        <f>T135+T282+T381</f>
        <v>17.112920000000003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77</v>
      </c>
      <c r="AU134" s="18" t="s">
        <v>117</v>
      </c>
      <c r="BK134" s="171">
        <f>BK135+BK282+BK381</f>
        <v>0</v>
      </c>
    </row>
    <row r="135" spans="1:65" s="12" customFormat="1" ht="25.9" customHeight="1">
      <c r="B135" s="172"/>
      <c r="C135" s="173"/>
      <c r="D135" s="174" t="s">
        <v>77</v>
      </c>
      <c r="E135" s="175" t="s">
        <v>149</v>
      </c>
      <c r="F135" s="175" t="s">
        <v>150</v>
      </c>
      <c r="G135" s="173"/>
      <c r="H135" s="173"/>
      <c r="I135" s="176"/>
      <c r="J135" s="177">
        <f>BK135</f>
        <v>0</v>
      </c>
      <c r="K135" s="173"/>
      <c r="L135" s="178"/>
      <c r="M135" s="179"/>
      <c r="N135" s="180"/>
      <c r="O135" s="180"/>
      <c r="P135" s="181">
        <f>P136+P148+P213+P217+P267+P280</f>
        <v>0</v>
      </c>
      <c r="Q135" s="180"/>
      <c r="R135" s="181">
        <f>R136+R148+R213+R217+R267+R280</f>
        <v>20.287832199999997</v>
      </c>
      <c r="S135" s="180"/>
      <c r="T135" s="182">
        <f>T136+T148+T213+T217+T267+T280</f>
        <v>16.967320000000001</v>
      </c>
      <c r="AR135" s="183" t="s">
        <v>86</v>
      </c>
      <c r="AT135" s="184" t="s">
        <v>77</v>
      </c>
      <c r="AU135" s="184" t="s">
        <v>78</v>
      </c>
      <c r="AY135" s="183" t="s">
        <v>151</v>
      </c>
      <c r="BK135" s="185">
        <f>BK136+BK148+BK213+BK217+BK267+BK280</f>
        <v>0</v>
      </c>
    </row>
    <row r="136" spans="1:65" s="12" customFormat="1" ht="22.9" customHeight="1">
      <c r="B136" s="172"/>
      <c r="C136" s="173"/>
      <c r="D136" s="174" t="s">
        <v>77</v>
      </c>
      <c r="E136" s="186" t="s">
        <v>152</v>
      </c>
      <c r="F136" s="186" t="s">
        <v>153</v>
      </c>
      <c r="G136" s="173"/>
      <c r="H136" s="173"/>
      <c r="I136" s="176"/>
      <c r="J136" s="187">
        <f>BK136</f>
        <v>0</v>
      </c>
      <c r="K136" s="173"/>
      <c r="L136" s="178"/>
      <c r="M136" s="179"/>
      <c r="N136" s="180"/>
      <c r="O136" s="180"/>
      <c r="P136" s="181">
        <f>SUM(P137:P147)</f>
        <v>0</v>
      </c>
      <c r="Q136" s="180"/>
      <c r="R136" s="181">
        <f>SUM(R137:R147)</f>
        <v>2.1774040000000001</v>
      </c>
      <c r="S136" s="180"/>
      <c r="T136" s="182">
        <f>SUM(T137:T147)</f>
        <v>0</v>
      </c>
      <c r="AR136" s="183" t="s">
        <v>86</v>
      </c>
      <c r="AT136" s="184" t="s">
        <v>77</v>
      </c>
      <c r="AU136" s="184" t="s">
        <v>86</v>
      </c>
      <c r="AY136" s="183" t="s">
        <v>151</v>
      </c>
      <c r="BK136" s="185">
        <f>SUM(BK137:BK147)</f>
        <v>0</v>
      </c>
    </row>
    <row r="137" spans="1:65" s="2" customFormat="1" ht="33" customHeight="1">
      <c r="A137" s="35"/>
      <c r="B137" s="36"/>
      <c r="C137" s="188" t="s">
        <v>86</v>
      </c>
      <c r="D137" s="188" t="s">
        <v>154</v>
      </c>
      <c r="E137" s="189" t="s">
        <v>155</v>
      </c>
      <c r="F137" s="190" t="s">
        <v>156</v>
      </c>
      <c r="G137" s="191" t="s">
        <v>157</v>
      </c>
      <c r="H137" s="192">
        <v>0.36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43</v>
      </c>
      <c r="O137" s="72"/>
      <c r="P137" s="198">
        <f>O137*H137</f>
        <v>0</v>
      </c>
      <c r="Q137" s="198">
        <v>1.3271500000000001</v>
      </c>
      <c r="R137" s="198">
        <f>Q137*H137</f>
        <v>0.47777399999999998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158</v>
      </c>
      <c r="AT137" s="200" t="s">
        <v>154</v>
      </c>
      <c r="AU137" s="200" t="s">
        <v>88</v>
      </c>
      <c r="AY137" s="18" t="s">
        <v>151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86</v>
      </c>
      <c r="BK137" s="201">
        <f>ROUND(I137*H137,2)</f>
        <v>0</v>
      </c>
      <c r="BL137" s="18" t="s">
        <v>158</v>
      </c>
      <c r="BM137" s="200" t="s">
        <v>159</v>
      </c>
    </row>
    <row r="138" spans="1:65" s="13" customFormat="1" ht="11.25">
      <c r="B138" s="202"/>
      <c r="C138" s="203"/>
      <c r="D138" s="204" t="s">
        <v>160</v>
      </c>
      <c r="E138" s="205" t="s">
        <v>1</v>
      </c>
      <c r="F138" s="206" t="s">
        <v>161</v>
      </c>
      <c r="G138" s="203"/>
      <c r="H138" s="207">
        <v>0.36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160</v>
      </c>
      <c r="AU138" s="213" t="s">
        <v>88</v>
      </c>
      <c r="AV138" s="13" t="s">
        <v>88</v>
      </c>
      <c r="AW138" s="13" t="s">
        <v>34</v>
      </c>
      <c r="AX138" s="13" t="s">
        <v>86</v>
      </c>
      <c r="AY138" s="213" t="s">
        <v>151</v>
      </c>
    </row>
    <row r="139" spans="1:65" s="2" customFormat="1" ht="21.75" customHeight="1">
      <c r="A139" s="35"/>
      <c r="B139" s="36"/>
      <c r="C139" s="188" t="s">
        <v>88</v>
      </c>
      <c r="D139" s="188" t="s">
        <v>154</v>
      </c>
      <c r="E139" s="189" t="s">
        <v>162</v>
      </c>
      <c r="F139" s="190" t="s">
        <v>163</v>
      </c>
      <c r="G139" s="191" t="s">
        <v>157</v>
      </c>
      <c r="H139" s="192">
        <v>0.8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43</v>
      </c>
      <c r="O139" s="72"/>
      <c r="P139" s="198">
        <f>O139*H139</f>
        <v>0</v>
      </c>
      <c r="Q139" s="198">
        <v>1.9085000000000001</v>
      </c>
      <c r="R139" s="198">
        <f>Q139*H139</f>
        <v>1.5268000000000002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158</v>
      </c>
      <c r="AT139" s="200" t="s">
        <v>154</v>
      </c>
      <c r="AU139" s="200" t="s">
        <v>88</v>
      </c>
      <c r="AY139" s="18" t="s">
        <v>151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86</v>
      </c>
      <c r="BK139" s="201">
        <f>ROUND(I139*H139,2)</f>
        <v>0</v>
      </c>
      <c r="BL139" s="18" t="s">
        <v>158</v>
      </c>
      <c r="BM139" s="200" t="s">
        <v>164</v>
      </c>
    </row>
    <row r="140" spans="1:65" s="2" customFormat="1" ht="33" customHeight="1">
      <c r="A140" s="35"/>
      <c r="B140" s="36"/>
      <c r="C140" s="188" t="s">
        <v>152</v>
      </c>
      <c r="D140" s="188" t="s">
        <v>154</v>
      </c>
      <c r="E140" s="189" t="s">
        <v>165</v>
      </c>
      <c r="F140" s="190" t="s">
        <v>166</v>
      </c>
      <c r="G140" s="191" t="s">
        <v>167</v>
      </c>
      <c r="H140" s="192">
        <v>10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43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158</v>
      </c>
      <c r="AT140" s="200" t="s">
        <v>154</v>
      </c>
      <c r="AU140" s="200" t="s">
        <v>88</v>
      </c>
      <c r="AY140" s="18" t="s">
        <v>151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86</v>
      </c>
      <c r="BK140" s="201">
        <f>ROUND(I140*H140,2)</f>
        <v>0</v>
      </c>
      <c r="BL140" s="18" t="s">
        <v>158</v>
      </c>
      <c r="BM140" s="200" t="s">
        <v>168</v>
      </c>
    </row>
    <row r="141" spans="1:65" s="13" customFormat="1" ht="11.25">
      <c r="B141" s="202"/>
      <c r="C141" s="203"/>
      <c r="D141" s="204" t="s">
        <v>160</v>
      </c>
      <c r="E141" s="205" t="s">
        <v>1</v>
      </c>
      <c r="F141" s="206" t="s">
        <v>169</v>
      </c>
      <c r="G141" s="203"/>
      <c r="H141" s="207">
        <v>6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160</v>
      </c>
      <c r="AU141" s="213" t="s">
        <v>88</v>
      </c>
      <c r="AV141" s="13" t="s">
        <v>88</v>
      </c>
      <c r="AW141" s="13" t="s">
        <v>34</v>
      </c>
      <c r="AX141" s="13" t="s">
        <v>78</v>
      </c>
      <c r="AY141" s="213" t="s">
        <v>151</v>
      </c>
    </row>
    <row r="142" spans="1:65" s="13" customFormat="1" ht="11.25">
      <c r="B142" s="202"/>
      <c r="C142" s="203"/>
      <c r="D142" s="204" t="s">
        <v>160</v>
      </c>
      <c r="E142" s="205" t="s">
        <v>1</v>
      </c>
      <c r="F142" s="206" t="s">
        <v>170</v>
      </c>
      <c r="G142" s="203"/>
      <c r="H142" s="207">
        <v>1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160</v>
      </c>
      <c r="AU142" s="213" t="s">
        <v>88</v>
      </c>
      <c r="AV142" s="13" t="s">
        <v>88</v>
      </c>
      <c r="AW142" s="13" t="s">
        <v>34</v>
      </c>
      <c r="AX142" s="13" t="s">
        <v>78</v>
      </c>
      <c r="AY142" s="213" t="s">
        <v>151</v>
      </c>
    </row>
    <row r="143" spans="1:65" s="13" customFormat="1" ht="11.25">
      <c r="B143" s="202"/>
      <c r="C143" s="203"/>
      <c r="D143" s="204" t="s">
        <v>160</v>
      </c>
      <c r="E143" s="205" t="s">
        <v>1</v>
      </c>
      <c r="F143" s="206" t="s">
        <v>171</v>
      </c>
      <c r="G143" s="203"/>
      <c r="H143" s="207">
        <v>3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160</v>
      </c>
      <c r="AU143" s="213" t="s">
        <v>88</v>
      </c>
      <c r="AV143" s="13" t="s">
        <v>88</v>
      </c>
      <c r="AW143" s="13" t="s">
        <v>34</v>
      </c>
      <c r="AX143" s="13" t="s">
        <v>78</v>
      </c>
      <c r="AY143" s="213" t="s">
        <v>151</v>
      </c>
    </row>
    <row r="144" spans="1:65" s="14" customFormat="1" ht="11.25">
      <c r="B144" s="214"/>
      <c r="C144" s="215"/>
      <c r="D144" s="204" t="s">
        <v>160</v>
      </c>
      <c r="E144" s="216" t="s">
        <v>1</v>
      </c>
      <c r="F144" s="217" t="s">
        <v>172</v>
      </c>
      <c r="G144" s="215"/>
      <c r="H144" s="218">
        <v>10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160</v>
      </c>
      <c r="AU144" s="224" t="s">
        <v>88</v>
      </c>
      <c r="AV144" s="14" t="s">
        <v>158</v>
      </c>
      <c r="AW144" s="14" t="s">
        <v>34</v>
      </c>
      <c r="AX144" s="14" t="s">
        <v>86</v>
      </c>
      <c r="AY144" s="224" t="s">
        <v>151</v>
      </c>
    </row>
    <row r="145" spans="1:65" s="2" customFormat="1" ht="21.75" customHeight="1">
      <c r="A145" s="35"/>
      <c r="B145" s="36"/>
      <c r="C145" s="188" t="s">
        <v>158</v>
      </c>
      <c r="D145" s="188" t="s">
        <v>154</v>
      </c>
      <c r="E145" s="189" t="s">
        <v>173</v>
      </c>
      <c r="F145" s="190" t="s">
        <v>174</v>
      </c>
      <c r="G145" s="191" t="s">
        <v>167</v>
      </c>
      <c r="H145" s="192">
        <v>1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43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158</v>
      </c>
      <c r="AT145" s="200" t="s">
        <v>154</v>
      </c>
      <c r="AU145" s="200" t="s">
        <v>88</v>
      </c>
      <c r="AY145" s="18" t="s">
        <v>151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86</v>
      </c>
      <c r="BK145" s="201">
        <f>ROUND(I145*H145,2)</f>
        <v>0</v>
      </c>
      <c r="BL145" s="18" t="s">
        <v>158</v>
      </c>
      <c r="BM145" s="200" t="s">
        <v>175</v>
      </c>
    </row>
    <row r="146" spans="1:65" s="2" customFormat="1" ht="55.5" customHeight="1">
      <c r="A146" s="35"/>
      <c r="B146" s="36"/>
      <c r="C146" s="188" t="s">
        <v>176</v>
      </c>
      <c r="D146" s="188" t="s">
        <v>154</v>
      </c>
      <c r="E146" s="189" t="s">
        <v>177</v>
      </c>
      <c r="F146" s="190" t="s">
        <v>178</v>
      </c>
      <c r="G146" s="191" t="s">
        <v>167</v>
      </c>
      <c r="H146" s="192">
        <v>3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158</v>
      </c>
      <c r="AT146" s="200" t="s">
        <v>154</v>
      </c>
      <c r="AU146" s="200" t="s">
        <v>88</v>
      </c>
      <c r="AY146" s="18" t="s">
        <v>151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86</v>
      </c>
      <c r="BK146" s="201">
        <f>ROUND(I146*H146,2)</f>
        <v>0</v>
      </c>
      <c r="BL146" s="18" t="s">
        <v>158</v>
      </c>
      <c r="BM146" s="200" t="s">
        <v>179</v>
      </c>
    </row>
    <row r="147" spans="1:65" s="2" customFormat="1" ht="16.5" customHeight="1">
      <c r="A147" s="35"/>
      <c r="B147" s="36"/>
      <c r="C147" s="188" t="s">
        <v>180</v>
      </c>
      <c r="D147" s="188" t="s">
        <v>154</v>
      </c>
      <c r="E147" s="189" t="s">
        <v>181</v>
      </c>
      <c r="F147" s="190" t="s">
        <v>182</v>
      </c>
      <c r="G147" s="191" t="s">
        <v>183</v>
      </c>
      <c r="H147" s="192">
        <v>3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43</v>
      </c>
      <c r="O147" s="72"/>
      <c r="P147" s="198">
        <f>O147*H147</f>
        <v>0</v>
      </c>
      <c r="Q147" s="198">
        <v>5.7610000000000001E-2</v>
      </c>
      <c r="R147" s="198">
        <f>Q147*H147</f>
        <v>0.17283000000000001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158</v>
      </c>
      <c r="AT147" s="200" t="s">
        <v>154</v>
      </c>
      <c r="AU147" s="200" t="s">
        <v>88</v>
      </c>
      <c r="AY147" s="18" t="s">
        <v>151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86</v>
      </c>
      <c r="BK147" s="201">
        <f>ROUND(I147*H147,2)</f>
        <v>0</v>
      </c>
      <c r="BL147" s="18" t="s">
        <v>158</v>
      </c>
      <c r="BM147" s="200" t="s">
        <v>184</v>
      </c>
    </row>
    <row r="148" spans="1:65" s="12" customFormat="1" ht="22.9" customHeight="1">
      <c r="B148" s="172"/>
      <c r="C148" s="173"/>
      <c r="D148" s="174" t="s">
        <v>77</v>
      </c>
      <c r="E148" s="186" t="s">
        <v>180</v>
      </c>
      <c r="F148" s="186" t="s">
        <v>185</v>
      </c>
      <c r="G148" s="173"/>
      <c r="H148" s="173"/>
      <c r="I148" s="176"/>
      <c r="J148" s="187">
        <f>BK148</f>
        <v>0</v>
      </c>
      <c r="K148" s="173"/>
      <c r="L148" s="178"/>
      <c r="M148" s="179"/>
      <c r="N148" s="180"/>
      <c r="O148" s="180"/>
      <c r="P148" s="181">
        <f>SUM(P149:P212)</f>
        <v>0</v>
      </c>
      <c r="Q148" s="180"/>
      <c r="R148" s="181">
        <f>SUM(R149:R212)</f>
        <v>18.102928199999997</v>
      </c>
      <c r="S148" s="180"/>
      <c r="T148" s="182">
        <f>SUM(T149:T212)</f>
        <v>0.23579999999999998</v>
      </c>
      <c r="AR148" s="183" t="s">
        <v>86</v>
      </c>
      <c r="AT148" s="184" t="s">
        <v>77</v>
      </c>
      <c r="AU148" s="184" t="s">
        <v>86</v>
      </c>
      <c r="AY148" s="183" t="s">
        <v>151</v>
      </c>
      <c r="BK148" s="185">
        <f>SUM(BK149:BK212)</f>
        <v>0</v>
      </c>
    </row>
    <row r="149" spans="1:65" s="2" customFormat="1" ht="21.75" customHeight="1">
      <c r="A149" s="35"/>
      <c r="B149" s="36"/>
      <c r="C149" s="188" t="s">
        <v>186</v>
      </c>
      <c r="D149" s="188" t="s">
        <v>154</v>
      </c>
      <c r="E149" s="189" t="s">
        <v>187</v>
      </c>
      <c r="F149" s="190" t="s">
        <v>188</v>
      </c>
      <c r="G149" s="191" t="s">
        <v>183</v>
      </c>
      <c r="H149" s="192">
        <v>357.78</v>
      </c>
      <c r="I149" s="193"/>
      <c r="J149" s="194">
        <f t="shared" ref="J149:J155" si="0">ROUND(I149*H149,2)</f>
        <v>0</v>
      </c>
      <c r="K149" s="195"/>
      <c r="L149" s="40"/>
      <c r="M149" s="196" t="s">
        <v>1</v>
      </c>
      <c r="N149" s="197" t="s">
        <v>43</v>
      </c>
      <c r="O149" s="72"/>
      <c r="P149" s="198">
        <f t="shared" ref="P149:P155" si="1">O149*H149</f>
        <v>0</v>
      </c>
      <c r="Q149" s="198">
        <v>0</v>
      </c>
      <c r="R149" s="198">
        <f t="shared" ref="R149:R155" si="2">Q149*H149</f>
        <v>0</v>
      </c>
      <c r="S149" s="198">
        <v>0</v>
      </c>
      <c r="T149" s="199">
        <f t="shared" ref="T149:T155" si="3"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158</v>
      </c>
      <c r="AT149" s="200" t="s">
        <v>154</v>
      </c>
      <c r="AU149" s="200" t="s">
        <v>88</v>
      </c>
      <c r="AY149" s="18" t="s">
        <v>151</v>
      </c>
      <c r="BE149" s="201">
        <f t="shared" ref="BE149:BE155" si="4">IF(N149="základní",J149,0)</f>
        <v>0</v>
      </c>
      <c r="BF149" s="201">
        <f t="shared" ref="BF149:BF155" si="5">IF(N149="snížená",J149,0)</f>
        <v>0</v>
      </c>
      <c r="BG149" s="201">
        <f t="shared" ref="BG149:BG155" si="6">IF(N149="zákl. přenesená",J149,0)</f>
        <v>0</v>
      </c>
      <c r="BH149" s="201">
        <f t="shared" ref="BH149:BH155" si="7">IF(N149="sníž. přenesená",J149,0)</f>
        <v>0</v>
      </c>
      <c r="BI149" s="201">
        <f t="shared" ref="BI149:BI155" si="8">IF(N149="nulová",J149,0)</f>
        <v>0</v>
      </c>
      <c r="BJ149" s="18" t="s">
        <v>86</v>
      </c>
      <c r="BK149" s="201">
        <f t="shared" ref="BK149:BK155" si="9">ROUND(I149*H149,2)</f>
        <v>0</v>
      </c>
      <c r="BL149" s="18" t="s">
        <v>158</v>
      </c>
      <c r="BM149" s="200" t="s">
        <v>189</v>
      </c>
    </row>
    <row r="150" spans="1:65" s="2" customFormat="1" ht="21.75" customHeight="1">
      <c r="A150" s="35"/>
      <c r="B150" s="36"/>
      <c r="C150" s="188" t="s">
        <v>190</v>
      </c>
      <c r="D150" s="188" t="s">
        <v>154</v>
      </c>
      <c r="E150" s="189" t="s">
        <v>191</v>
      </c>
      <c r="F150" s="190" t="s">
        <v>192</v>
      </c>
      <c r="G150" s="191" t="s">
        <v>183</v>
      </c>
      <c r="H150" s="192">
        <v>357.78</v>
      </c>
      <c r="I150" s="193"/>
      <c r="J150" s="194">
        <f t="shared" si="0"/>
        <v>0</v>
      </c>
      <c r="K150" s="195"/>
      <c r="L150" s="40"/>
      <c r="M150" s="196" t="s">
        <v>1</v>
      </c>
      <c r="N150" s="197" t="s">
        <v>43</v>
      </c>
      <c r="O150" s="72"/>
      <c r="P150" s="198">
        <f t="shared" si="1"/>
        <v>0</v>
      </c>
      <c r="Q150" s="198">
        <v>0</v>
      </c>
      <c r="R150" s="198">
        <f t="shared" si="2"/>
        <v>0</v>
      </c>
      <c r="S150" s="198">
        <v>0</v>
      </c>
      <c r="T150" s="199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158</v>
      </c>
      <c r="AT150" s="200" t="s">
        <v>154</v>
      </c>
      <c r="AU150" s="200" t="s">
        <v>88</v>
      </c>
      <c r="AY150" s="18" t="s">
        <v>151</v>
      </c>
      <c r="BE150" s="201">
        <f t="shared" si="4"/>
        <v>0</v>
      </c>
      <c r="BF150" s="201">
        <f t="shared" si="5"/>
        <v>0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18" t="s">
        <v>86</v>
      </c>
      <c r="BK150" s="201">
        <f t="shared" si="9"/>
        <v>0</v>
      </c>
      <c r="BL150" s="18" t="s">
        <v>158</v>
      </c>
      <c r="BM150" s="200" t="s">
        <v>193</v>
      </c>
    </row>
    <row r="151" spans="1:65" s="2" customFormat="1" ht="21.75" customHeight="1">
      <c r="A151" s="35"/>
      <c r="B151" s="36"/>
      <c r="C151" s="188" t="s">
        <v>194</v>
      </c>
      <c r="D151" s="188" t="s">
        <v>154</v>
      </c>
      <c r="E151" s="189" t="s">
        <v>195</v>
      </c>
      <c r="F151" s="190" t="s">
        <v>196</v>
      </c>
      <c r="G151" s="191" t="s">
        <v>183</v>
      </c>
      <c r="H151" s="192">
        <v>357.78</v>
      </c>
      <c r="I151" s="193"/>
      <c r="J151" s="194">
        <f t="shared" si="0"/>
        <v>0</v>
      </c>
      <c r="K151" s="195"/>
      <c r="L151" s="40"/>
      <c r="M151" s="196" t="s">
        <v>1</v>
      </c>
      <c r="N151" s="197" t="s">
        <v>43</v>
      </c>
      <c r="O151" s="72"/>
      <c r="P151" s="198">
        <f t="shared" si="1"/>
        <v>0</v>
      </c>
      <c r="Q151" s="198">
        <v>0</v>
      </c>
      <c r="R151" s="198">
        <f t="shared" si="2"/>
        <v>0</v>
      </c>
      <c r="S151" s="198">
        <v>0</v>
      </c>
      <c r="T151" s="199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158</v>
      </c>
      <c r="AT151" s="200" t="s">
        <v>154</v>
      </c>
      <c r="AU151" s="200" t="s">
        <v>88</v>
      </c>
      <c r="AY151" s="18" t="s">
        <v>151</v>
      </c>
      <c r="BE151" s="201">
        <f t="shared" si="4"/>
        <v>0</v>
      </c>
      <c r="BF151" s="201">
        <f t="shared" si="5"/>
        <v>0</v>
      </c>
      <c r="BG151" s="201">
        <f t="shared" si="6"/>
        <v>0</v>
      </c>
      <c r="BH151" s="201">
        <f t="shared" si="7"/>
        <v>0</v>
      </c>
      <c r="BI151" s="201">
        <f t="shared" si="8"/>
        <v>0</v>
      </c>
      <c r="BJ151" s="18" t="s">
        <v>86</v>
      </c>
      <c r="BK151" s="201">
        <f t="shared" si="9"/>
        <v>0</v>
      </c>
      <c r="BL151" s="18" t="s">
        <v>158</v>
      </c>
      <c r="BM151" s="200" t="s">
        <v>197</v>
      </c>
    </row>
    <row r="152" spans="1:65" s="2" customFormat="1" ht="21.75" customHeight="1">
      <c r="A152" s="35"/>
      <c r="B152" s="36"/>
      <c r="C152" s="188" t="s">
        <v>198</v>
      </c>
      <c r="D152" s="188" t="s">
        <v>154</v>
      </c>
      <c r="E152" s="189" t="s">
        <v>199</v>
      </c>
      <c r="F152" s="190" t="s">
        <v>200</v>
      </c>
      <c r="G152" s="191" t="s">
        <v>183</v>
      </c>
      <c r="H152" s="192">
        <v>357.78</v>
      </c>
      <c r="I152" s="193"/>
      <c r="J152" s="194">
        <f t="shared" si="0"/>
        <v>0</v>
      </c>
      <c r="K152" s="195"/>
      <c r="L152" s="40"/>
      <c r="M152" s="196" t="s">
        <v>1</v>
      </c>
      <c r="N152" s="197" t="s">
        <v>43</v>
      </c>
      <c r="O152" s="72"/>
      <c r="P152" s="198">
        <f t="shared" si="1"/>
        <v>0</v>
      </c>
      <c r="Q152" s="198">
        <v>4.7239999999999997E-2</v>
      </c>
      <c r="R152" s="198">
        <f t="shared" si="2"/>
        <v>16.901527199999997</v>
      </c>
      <c r="S152" s="198">
        <v>0</v>
      </c>
      <c r="T152" s="199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158</v>
      </c>
      <c r="AT152" s="200" t="s">
        <v>154</v>
      </c>
      <c r="AU152" s="200" t="s">
        <v>88</v>
      </c>
      <c r="AY152" s="18" t="s">
        <v>151</v>
      </c>
      <c r="BE152" s="201">
        <f t="shared" si="4"/>
        <v>0</v>
      </c>
      <c r="BF152" s="201">
        <f t="shared" si="5"/>
        <v>0</v>
      </c>
      <c r="BG152" s="201">
        <f t="shared" si="6"/>
        <v>0</v>
      </c>
      <c r="BH152" s="201">
        <f t="shared" si="7"/>
        <v>0</v>
      </c>
      <c r="BI152" s="201">
        <f t="shared" si="8"/>
        <v>0</v>
      </c>
      <c r="BJ152" s="18" t="s">
        <v>86</v>
      </c>
      <c r="BK152" s="201">
        <f t="shared" si="9"/>
        <v>0</v>
      </c>
      <c r="BL152" s="18" t="s">
        <v>158</v>
      </c>
      <c r="BM152" s="200" t="s">
        <v>201</v>
      </c>
    </row>
    <row r="153" spans="1:65" s="2" customFormat="1" ht="21.75" customHeight="1">
      <c r="A153" s="35"/>
      <c r="B153" s="36"/>
      <c r="C153" s="188" t="s">
        <v>202</v>
      </c>
      <c r="D153" s="188" t="s">
        <v>154</v>
      </c>
      <c r="E153" s="189" t="s">
        <v>203</v>
      </c>
      <c r="F153" s="190" t="s">
        <v>204</v>
      </c>
      <c r="G153" s="191" t="s">
        <v>183</v>
      </c>
      <c r="H153" s="192">
        <v>39.299999999999997</v>
      </c>
      <c r="I153" s="193"/>
      <c r="J153" s="194">
        <f t="shared" si="0"/>
        <v>0</v>
      </c>
      <c r="K153" s="195"/>
      <c r="L153" s="40"/>
      <c r="M153" s="196" t="s">
        <v>1</v>
      </c>
      <c r="N153" s="197" t="s">
        <v>43</v>
      </c>
      <c r="O153" s="72"/>
      <c r="P153" s="198">
        <f t="shared" si="1"/>
        <v>0</v>
      </c>
      <c r="Q153" s="198">
        <v>2.3099999999999999E-2</v>
      </c>
      <c r="R153" s="198">
        <f t="shared" si="2"/>
        <v>0.90782999999999991</v>
      </c>
      <c r="S153" s="198">
        <v>0</v>
      </c>
      <c r="T153" s="199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158</v>
      </c>
      <c r="AT153" s="200" t="s">
        <v>154</v>
      </c>
      <c r="AU153" s="200" t="s">
        <v>88</v>
      </c>
      <c r="AY153" s="18" t="s">
        <v>151</v>
      </c>
      <c r="BE153" s="201">
        <f t="shared" si="4"/>
        <v>0</v>
      </c>
      <c r="BF153" s="201">
        <f t="shared" si="5"/>
        <v>0</v>
      </c>
      <c r="BG153" s="201">
        <f t="shared" si="6"/>
        <v>0</v>
      </c>
      <c r="BH153" s="201">
        <f t="shared" si="7"/>
        <v>0</v>
      </c>
      <c r="BI153" s="201">
        <f t="shared" si="8"/>
        <v>0</v>
      </c>
      <c r="BJ153" s="18" t="s">
        <v>86</v>
      </c>
      <c r="BK153" s="201">
        <f t="shared" si="9"/>
        <v>0</v>
      </c>
      <c r="BL153" s="18" t="s">
        <v>158</v>
      </c>
      <c r="BM153" s="200" t="s">
        <v>205</v>
      </c>
    </row>
    <row r="154" spans="1:65" s="2" customFormat="1" ht="21.75" customHeight="1">
      <c r="A154" s="35"/>
      <c r="B154" s="36"/>
      <c r="C154" s="188" t="s">
        <v>206</v>
      </c>
      <c r="D154" s="188" t="s">
        <v>154</v>
      </c>
      <c r="E154" s="189" t="s">
        <v>207</v>
      </c>
      <c r="F154" s="190" t="s">
        <v>208</v>
      </c>
      <c r="G154" s="191" t="s">
        <v>183</v>
      </c>
      <c r="H154" s="192">
        <v>39.299999999999997</v>
      </c>
      <c r="I154" s="193"/>
      <c r="J154" s="194">
        <f t="shared" si="0"/>
        <v>0</v>
      </c>
      <c r="K154" s="195"/>
      <c r="L154" s="40"/>
      <c r="M154" s="196" t="s">
        <v>1</v>
      </c>
      <c r="N154" s="197" t="s">
        <v>43</v>
      </c>
      <c r="O154" s="72"/>
      <c r="P154" s="198">
        <f t="shared" si="1"/>
        <v>0</v>
      </c>
      <c r="Q154" s="198">
        <v>1.4E-3</v>
      </c>
      <c r="R154" s="198">
        <f t="shared" si="2"/>
        <v>5.5019999999999993E-2</v>
      </c>
      <c r="S154" s="198">
        <v>0</v>
      </c>
      <c r="T154" s="199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158</v>
      </c>
      <c r="AT154" s="200" t="s">
        <v>154</v>
      </c>
      <c r="AU154" s="200" t="s">
        <v>88</v>
      </c>
      <c r="AY154" s="18" t="s">
        <v>151</v>
      </c>
      <c r="BE154" s="201">
        <f t="shared" si="4"/>
        <v>0</v>
      </c>
      <c r="BF154" s="201">
        <f t="shared" si="5"/>
        <v>0</v>
      </c>
      <c r="BG154" s="201">
        <f t="shared" si="6"/>
        <v>0</v>
      </c>
      <c r="BH154" s="201">
        <f t="shared" si="7"/>
        <v>0</v>
      </c>
      <c r="BI154" s="201">
        <f t="shared" si="8"/>
        <v>0</v>
      </c>
      <c r="BJ154" s="18" t="s">
        <v>86</v>
      </c>
      <c r="BK154" s="201">
        <f t="shared" si="9"/>
        <v>0</v>
      </c>
      <c r="BL154" s="18" t="s">
        <v>158</v>
      </c>
      <c r="BM154" s="200" t="s">
        <v>209</v>
      </c>
    </row>
    <row r="155" spans="1:65" s="2" customFormat="1" ht="21.75" customHeight="1">
      <c r="A155" s="35"/>
      <c r="B155" s="36"/>
      <c r="C155" s="188" t="s">
        <v>210</v>
      </c>
      <c r="D155" s="188" t="s">
        <v>154</v>
      </c>
      <c r="E155" s="189" t="s">
        <v>211</v>
      </c>
      <c r="F155" s="190" t="s">
        <v>212</v>
      </c>
      <c r="G155" s="191" t="s">
        <v>213</v>
      </c>
      <c r="H155" s="192">
        <v>83.8</v>
      </c>
      <c r="I155" s="193"/>
      <c r="J155" s="194">
        <f t="shared" si="0"/>
        <v>0</v>
      </c>
      <c r="K155" s="195"/>
      <c r="L155" s="40"/>
      <c r="M155" s="196" t="s">
        <v>1</v>
      </c>
      <c r="N155" s="197" t="s">
        <v>43</v>
      </c>
      <c r="O155" s="72"/>
      <c r="P155" s="198">
        <f t="shared" si="1"/>
        <v>0</v>
      </c>
      <c r="Q155" s="198">
        <v>0</v>
      </c>
      <c r="R155" s="198">
        <f t="shared" si="2"/>
        <v>0</v>
      </c>
      <c r="S155" s="198">
        <v>0</v>
      </c>
      <c r="T155" s="199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158</v>
      </c>
      <c r="AT155" s="200" t="s">
        <v>154</v>
      </c>
      <c r="AU155" s="200" t="s">
        <v>88</v>
      </c>
      <c r="AY155" s="18" t="s">
        <v>151</v>
      </c>
      <c r="BE155" s="201">
        <f t="shared" si="4"/>
        <v>0</v>
      </c>
      <c r="BF155" s="201">
        <f t="shared" si="5"/>
        <v>0</v>
      </c>
      <c r="BG155" s="201">
        <f t="shared" si="6"/>
        <v>0</v>
      </c>
      <c r="BH155" s="201">
        <f t="shared" si="7"/>
        <v>0</v>
      </c>
      <c r="BI155" s="201">
        <f t="shared" si="8"/>
        <v>0</v>
      </c>
      <c r="BJ155" s="18" t="s">
        <v>86</v>
      </c>
      <c r="BK155" s="201">
        <f t="shared" si="9"/>
        <v>0</v>
      </c>
      <c r="BL155" s="18" t="s">
        <v>158</v>
      </c>
      <c r="BM155" s="200" t="s">
        <v>214</v>
      </c>
    </row>
    <row r="156" spans="1:65" s="13" customFormat="1" ht="11.25">
      <c r="B156" s="202"/>
      <c r="C156" s="203"/>
      <c r="D156" s="204" t="s">
        <v>160</v>
      </c>
      <c r="E156" s="205" t="s">
        <v>1</v>
      </c>
      <c r="F156" s="206" t="s">
        <v>215</v>
      </c>
      <c r="G156" s="203"/>
      <c r="H156" s="207">
        <v>10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160</v>
      </c>
      <c r="AU156" s="213" t="s">
        <v>88</v>
      </c>
      <c r="AV156" s="13" t="s">
        <v>88</v>
      </c>
      <c r="AW156" s="13" t="s">
        <v>34</v>
      </c>
      <c r="AX156" s="13" t="s">
        <v>78</v>
      </c>
      <c r="AY156" s="213" t="s">
        <v>151</v>
      </c>
    </row>
    <row r="157" spans="1:65" s="13" customFormat="1" ht="11.25">
      <c r="B157" s="202"/>
      <c r="C157" s="203"/>
      <c r="D157" s="204" t="s">
        <v>160</v>
      </c>
      <c r="E157" s="205" t="s">
        <v>1</v>
      </c>
      <c r="F157" s="206" t="s">
        <v>216</v>
      </c>
      <c r="G157" s="203"/>
      <c r="H157" s="207">
        <v>0.6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160</v>
      </c>
      <c r="AU157" s="213" t="s">
        <v>88</v>
      </c>
      <c r="AV157" s="13" t="s">
        <v>88</v>
      </c>
      <c r="AW157" s="13" t="s">
        <v>34</v>
      </c>
      <c r="AX157" s="13" t="s">
        <v>78</v>
      </c>
      <c r="AY157" s="213" t="s">
        <v>151</v>
      </c>
    </row>
    <row r="158" spans="1:65" s="13" customFormat="1" ht="11.25">
      <c r="B158" s="202"/>
      <c r="C158" s="203"/>
      <c r="D158" s="204" t="s">
        <v>160</v>
      </c>
      <c r="E158" s="205" t="s">
        <v>1</v>
      </c>
      <c r="F158" s="206" t="s">
        <v>217</v>
      </c>
      <c r="G158" s="203"/>
      <c r="H158" s="207">
        <v>16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160</v>
      </c>
      <c r="AU158" s="213" t="s">
        <v>88</v>
      </c>
      <c r="AV158" s="13" t="s">
        <v>88</v>
      </c>
      <c r="AW158" s="13" t="s">
        <v>34</v>
      </c>
      <c r="AX158" s="13" t="s">
        <v>78</v>
      </c>
      <c r="AY158" s="213" t="s">
        <v>151</v>
      </c>
    </row>
    <row r="159" spans="1:65" s="13" customFormat="1" ht="11.25">
      <c r="B159" s="202"/>
      <c r="C159" s="203"/>
      <c r="D159" s="204" t="s">
        <v>160</v>
      </c>
      <c r="E159" s="205" t="s">
        <v>1</v>
      </c>
      <c r="F159" s="206" t="s">
        <v>218</v>
      </c>
      <c r="G159" s="203"/>
      <c r="H159" s="207">
        <v>5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160</v>
      </c>
      <c r="AU159" s="213" t="s">
        <v>88</v>
      </c>
      <c r="AV159" s="13" t="s">
        <v>88</v>
      </c>
      <c r="AW159" s="13" t="s">
        <v>34</v>
      </c>
      <c r="AX159" s="13" t="s">
        <v>78</v>
      </c>
      <c r="AY159" s="213" t="s">
        <v>151</v>
      </c>
    </row>
    <row r="160" spans="1:65" s="13" customFormat="1" ht="11.25">
      <c r="B160" s="202"/>
      <c r="C160" s="203"/>
      <c r="D160" s="204" t="s">
        <v>160</v>
      </c>
      <c r="E160" s="205" t="s">
        <v>1</v>
      </c>
      <c r="F160" s="206" t="s">
        <v>219</v>
      </c>
      <c r="G160" s="203"/>
      <c r="H160" s="207">
        <v>52.2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160</v>
      </c>
      <c r="AU160" s="213" t="s">
        <v>88</v>
      </c>
      <c r="AV160" s="13" t="s">
        <v>88</v>
      </c>
      <c r="AW160" s="13" t="s">
        <v>34</v>
      </c>
      <c r="AX160" s="13" t="s">
        <v>78</v>
      </c>
      <c r="AY160" s="213" t="s">
        <v>151</v>
      </c>
    </row>
    <row r="161" spans="1:65" s="14" customFormat="1" ht="11.25">
      <c r="B161" s="214"/>
      <c r="C161" s="215"/>
      <c r="D161" s="204" t="s">
        <v>160</v>
      </c>
      <c r="E161" s="216" t="s">
        <v>1</v>
      </c>
      <c r="F161" s="217" t="s">
        <v>172</v>
      </c>
      <c r="G161" s="215"/>
      <c r="H161" s="218">
        <v>83.800000000000011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160</v>
      </c>
      <c r="AU161" s="224" t="s">
        <v>88</v>
      </c>
      <c r="AV161" s="14" t="s">
        <v>158</v>
      </c>
      <c r="AW161" s="14" t="s">
        <v>34</v>
      </c>
      <c r="AX161" s="14" t="s">
        <v>86</v>
      </c>
      <c r="AY161" s="224" t="s">
        <v>151</v>
      </c>
    </row>
    <row r="162" spans="1:65" s="2" customFormat="1" ht="21.75" customHeight="1">
      <c r="A162" s="35"/>
      <c r="B162" s="36"/>
      <c r="C162" s="188" t="s">
        <v>220</v>
      </c>
      <c r="D162" s="188" t="s">
        <v>154</v>
      </c>
      <c r="E162" s="189" t="s">
        <v>221</v>
      </c>
      <c r="F162" s="190" t="s">
        <v>222</v>
      </c>
      <c r="G162" s="191" t="s">
        <v>213</v>
      </c>
      <c r="H162" s="192">
        <v>4.2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43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158</v>
      </c>
      <c r="AT162" s="200" t="s">
        <v>154</v>
      </c>
      <c r="AU162" s="200" t="s">
        <v>88</v>
      </c>
      <c r="AY162" s="18" t="s">
        <v>151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86</v>
      </c>
      <c r="BK162" s="201">
        <f>ROUND(I162*H162,2)</f>
        <v>0</v>
      </c>
      <c r="BL162" s="18" t="s">
        <v>158</v>
      </c>
      <c r="BM162" s="200" t="s">
        <v>223</v>
      </c>
    </row>
    <row r="163" spans="1:65" s="13" customFormat="1" ht="11.25">
      <c r="B163" s="202"/>
      <c r="C163" s="203"/>
      <c r="D163" s="204" t="s">
        <v>160</v>
      </c>
      <c r="E163" s="205" t="s">
        <v>1</v>
      </c>
      <c r="F163" s="206" t="s">
        <v>224</v>
      </c>
      <c r="G163" s="203"/>
      <c r="H163" s="207">
        <v>4.2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160</v>
      </c>
      <c r="AU163" s="213" t="s">
        <v>88</v>
      </c>
      <c r="AV163" s="13" t="s">
        <v>88</v>
      </c>
      <c r="AW163" s="13" t="s">
        <v>34</v>
      </c>
      <c r="AX163" s="13" t="s">
        <v>86</v>
      </c>
      <c r="AY163" s="213" t="s">
        <v>151</v>
      </c>
    </row>
    <row r="164" spans="1:65" s="2" customFormat="1" ht="21.75" customHeight="1">
      <c r="A164" s="35"/>
      <c r="B164" s="36"/>
      <c r="C164" s="188" t="s">
        <v>8</v>
      </c>
      <c r="D164" s="188" t="s">
        <v>154</v>
      </c>
      <c r="E164" s="189" t="s">
        <v>225</v>
      </c>
      <c r="F164" s="190" t="s">
        <v>226</v>
      </c>
      <c r="G164" s="191" t="s">
        <v>213</v>
      </c>
      <c r="H164" s="192">
        <v>4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43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158</v>
      </c>
      <c r="AT164" s="200" t="s">
        <v>154</v>
      </c>
      <c r="AU164" s="200" t="s">
        <v>88</v>
      </c>
      <c r="AY164" s="18" t="s">
        <v>151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86</v>
      </c>
      <c r="BK164" s="201">
        <f>ROUND(I164*H164,2)</f>
        <v>0</v>
      </c>
      <c r="BL164" s="18" t="s">
        <v>158</v>
      </c>
      <c r="BM164" s="200" t="s">
        <v>227</v>
      </c>
    </row>
    <row r="165" spans="1:65" s="13" customFormat="1" ht="11.25">
      <c r="B165" s="202"/>
      <c r="C165" s="203"/>
      <c r="D165" s="204" t="s">
        <v>160</v>
      </c>
      <c r="E165" s="205" t="s">
        <v>1</v>
      </c>
      <c r="F165" s="206" t="s">
        <v>228</v>
      </c>
      <c r="G165" s="203"/>
      <c r="H165" s="207">
        <v>4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160</v>
      </c>
      <c r="AU165" s="213" t="s">
        <v>88</v>
      </c>
      <c r="AV165" s="13" t="s">
        <v>88</v>
      </c>
      <c r="AW165" s="13" t="s">
        <v>34</v>
      </c>
      <c r="AX165" s="13" t="s">
        <v>86</v>
      </c>
      <c r="AY165" s="213" t="s">
        <v>151</v>
      </c>
    </row>
    <row r="166" spans="1:65" s="2" customFormat="1" ht="33" customHeight="1">
      <c r="A166" s="35"/>
      <c r="B166" s="36"/>
      <c r="C166" s="188" t="s">
        <v>229</v>
      </c>
      <c r="D166" s="188" t="s">
        <v>154</v>
      </c>
      <c r="E166" s="189" t="s">
        <v>230</v>
      </c>
      <c r="F166" s="190" t="s">
        <v>231</v>
      </c>
      <c r="G166" s="191" t="s">
        <v>167</v>
      </c>
      <c r="H166" s="192">
        <v>3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43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158</v>
      </c>
      <c r="AT166" s="200" t="s">
        <v>154</v>
      </c>
      <c r="AU166" s="200" t="s">
        <v>88</v>
      </c>
      <c r="AY166" s="18" t="s">
        <v>151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86</v>
      </c>
      <c r="BK166" s="201">
        <f>ROUND(I166*H166,2)</f>
        <v>0</v>
      </c>
      <c r="BL166" s="18" t="s">
        <v>158</v>
      </c>
      <c r="BM166" s="200" t="s">
        <v>232</v>
      </c>
    </row>
    <row r="167" spans="1:65" s="13" customFormat="1" ht="11.25">
      <c r="B167" s="202"/>
      <c r="C167" s="203"/>
      <c r="D167" s="204" t="s">
        <v>160</v>
      </c>
      <c r="E167" s="205" t="s">
        <v>1</v>
      </c>
      <c r="F167" s="206" t="s">
        <v>152</v>
      </c>
      <c r="G167" s="203"/>
      <c r="H167" s="207">
        <v>3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160</v>
      </c>
      <c r="AU167" s="213" t="s">
        <v>88</v>
      </c>
      <c r="AV167" s="13" t="s">
        <v>88</v>
      </c>
      <c r="AW167" s="13" t="s">
        <v>34</v>
      </c>
      <c r="AX167" s="13" t="s">
        <v>86</v>
      </c>
      <c r="AY167" s="213" t="s">
        <v>151</v>
      </c>
    </row>
    <row r="168" spans="1:65" s="2" customFormat="1" ht="44.25" customHeight="1">
      <c r="A168" s="35"/>
      <c r="B168" s="36"/>
      <c r="C168" s="188" t="s">
        <v>233</v>
      </c>
      <c r="D168" s="188" t="s">
        <v>154</v>
      </c>
      <c r="E168" s="189" t="s">
        <v>234</v>
      </c>
      <c r="F168" s="190" t="s">
        <v>235</v>
      </c>
      <c r="G168" s="191" t="s">
        <v>213</v>
      </c>
      <c r="H168" s="192">
        <v>27.98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43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158</v>
      </c>
      <c r="AT168" s="200" t="s">
        <v>154</v>
      </c>
      <c r="AU168" s="200" t="s">
        <v>88</v>
      </c>
      <c r="AY168" s="18" t="s">
        <v>151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86</v>
      </c>
      <c r="BK168" s="201">
        <f>ROUND(I168*H168,2)</f>
        <v>0</v>
      </c>
      <c r="BL168" s="18" t="s">
        <v>158</v>
      </c>
      <c r="BM168" s="200" t="s">
        <v>236</v>
      </c>
    </row>
    <row r="169" spans="1:65" s="15" customFormat="1" ht="11.25">
      <c r="B169" s="225"/>
      <c r="C169" s="226"/>
      <c r="D169" s="204" t="s">
        <v>160</v>
      </c>
      <c r="E169" s="227" t="s">
        <v>1</v>
      </c>
      <c r="F169" s="228" t="s">
        <v>237</v>
      </c>
      <c r="G169" s="226"/>
      <c r="H169" s="227" t="s">
        <v>1</v>
      </c>
      <c r="I169" s="229"/>
      <c r="J169" s="226"/>
      <c r="K169" s="226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160</v>
      </c>
      <c r="AU169" s="234" t="s">
        <v>88</v>
      </c>
      <c r="AV169" s="15" t="s">
        <v>86</v>
      </c>
      <c r="AW169" s="15" t="s">
        <v>34</v>
      </c>
      <c r="AX169" s="15" t="s">
        <v>78</v>
      </c>
      <c r="AY169" s="234" t="s">
        <v>151</v>
      </c>
    </row>
    <row r="170" spans="1:65" s="13" customFormat="1" ht="11.25">
      <c r="B170" s="202"/>
      <c r="C170" s="203"/>
      <c r="D170" s="204" t="s">
        <v>160</v>
      </c>
      <c r="E170" s="205" t="s">
        <v>1</v>
      </c>
      <c r="F170" s="206" t="s">
        <v>238</v>
      </c>
      <c r="G170" s="203"/>
      <c r="H170" s="207">
        <v>12.74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160</v>
      </c>
      <c r="AU170" s="213" t="s">
        <v>88</v>
      </c>
      <c r="AV170" s="13" t="s">
        <v>88</v>
      </c>
      <c r="AW170" s="13" t="s">
        <v>34</v>
      </c>
      <c r="AX170" s="13" t="s">
        <v>78</v>
      </c>
      <c r="AY170" s="213" t="s">
        <v>151</v>
      </c>
    </row>
    <row r="171" spans="1:65" s="13" customFormat="1" ht="11.25">
      <c r="B171" s="202"/>
      <c r="C171" s="203"/>
      <c r="D171" s="204" t="s">
        <v>160</v>
      </c>
      <c r="E171" s="205" t="s">
        <v>1</v>
      </c>
      <c r="F171" s="206" t="s">
        <v>239</v>
      </c>
      <c r="G171" s="203"/>
      <c r="H171" s="207">
        <v>10.08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160</v>
      </c>
      <c r="AU171" s="213" t="s">
        <v>88</v>
      </c>
      <c r="AV171" s="13" t="s">
        <v>88</v>
      </c>
      <c r="AW171" s="13" t="s">
        <v>34</v>
      </c>
      <c r="AX171" s="13" t="s">
        <v>78</v>
      </c>
      <c r="AY171" s="213" t="s">
        <v>151</v>
      </c>
    </row>
    <row r="172" spans="1:65" s="13" customFormat="1" ht="11.25">
      <c r="B172" s="202"/>
      <c r="C172" s="203"/>
      <c r="D172" s="204" t="s">
        <v>160</v>
      </c>
      <c r="E172" s="205" t="s">
        <v>1</v>
      </c>
      <c r="F172" s="206" t="s">
        <v>240</v>
      </c>
      <c r="G172" s="203"/>
      <c r="H172" s="207">
        <v>1.62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160</v>
      </c>
      <c r="AU172" s="213" t="s">
        <v>88</v>
      </c>
      <c r="AV172" s="13" t="s">
        <v>88</v>
      </c>
      <c r="AW172" s="13" t="s">
        <v>34</v>
      </c>
      <c r="AX172" s="13" t="s">
        <v>78</v>
      </c>
      <c r="AY172" s="213" t="s">
        <v>151</v>
      </c>
    </row>
    <row r="173" spans="1:65" s="13" customFormat="1" ht="11.25">
      <c r="B173" s="202"/>
      <c r="C173" s="203"/>
      <c r="D173" s="204" t="s">
        <v>160</v>
      </c>
      <c r="E173" s="205" t="s">
        <v>1</v>
      </c>
      <c r="F173" s="206" t="s">
        <v>241</v>
      </c>
      <c r="G173" s="203"/>
      <c r="H173" s="207">
        <v>2.1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160</v>
      </c>
      <c r="AU173" s="213" t="s">
        <v>88</v>
      </c>
      <c r="AV173" s="13" t="s">
        <v>88</v>
      </c>
      <c r="AW173" s="13" t="s">
        <v>34</v>
      </c>
      <c r="AX173" s="13" t="s">
        <v>78</v>
      </c>
      <c r="AY173" s="213" t="s">
        <v>151</v>
      </c>
    </row>
    <row r="174" spans="1:65" s="13" customFormat="1" ht="11.25">
      <c r="B174" s="202"/>
      <c r="C174" s="203"/>
      <c r="D174" s="204" t="s">
        <v>160</v>
      </c>
      <c r="E174" s="205" t="s">
        <v>1</v>
      </c>
      <c r="F174" s="206" t="s">
        <v>242</v>
      </c>
      <c r="G174" s="203"/>
      <c r="H174" s="207">
        <v>1.44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160</v>
      </c>
      <c r="AU174" s="213" t="s">
        <v>88</v>
      </c>
      <c r="AV174" s="13" t="s">
        <v>88</v>
      </c>
      <c r="AW174" s="13" t="s">
        <v>34</v>
      </c>
      <c r="AX174" s="13" t="s">
        <v>78</v>
      </c>
      <c r="AY174" s="213" t="s">
        <v>151</v>
      </c>
    </row>
    <row r="175" spans="1:65" s="14" customFormat="1" ht="11.25">
      <c r="B175" s="214"/>
      <c r="C175" s="215"/>
      <c r="D175" s="204" t="s">
        <v>160</v>
      </c>
      <c r="E175" s="216" t="s">
        <v>1</v>
      </c>
      <c r="F175" s="217" t="s">
        <v>172</v>
      </c>
      <c r="G175" s="215"/>
      <c r="H175" s="218">
        <v>27.98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160</v>
      </c>
      <c r="AU175" s="224" t="s">
        <v>88</v>
      </c>
      <c r="AV175" s="14" t="s">
        <v>158</v>
      </c>
      <c r="AW175" s="14" t="s">
        <v>34</v>
      </c>
      <c r="AX175" s="14" t="s">
        <v>86</v>
      </c>
      <c r="AY175" s="224" t="s">
        <v>151</v>
      </c>
    </row>
    <row r="176" spans="1:65" s="2" customFormat="1" ht="16.5" customHeight="1">
      <c r="A176" s="35"/>
      <c r="B176" s="36"/>
      <c r="C176" s="188" t="s">
        <v>243</v>
      </c>
      <c r="D176" s="188" t="s">
        <v>154</v>
      </c>
      <c r="E176" s="189" t="s">
        <v>244</v>
      </c>
      <c r="F176" s="190" t="s">
        <v>245</v>
      </c>
      <c r="G176" s="191" t="s">
        <v>183</v>
      </c>
      <c r="H176" s="192">
        <v>196.5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43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158</v>
      </c>
      <c r="AT176" s="200" t="s">
        <v>154</v>
      </c>
      <c r="AU176" s="200" t="s">
        <v>88</v>
      </c>
      <c r="AY176" s="18" t="s">
        <v>151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86</v>
      </c>
      <c r="BK176" s="201">
        <f>ROUND(I176*H176,2)</f>
        <v>0</v>
      </c>
      <c r="BL176" s="18" t="s">
        <v>158</v>
      </c>
      <c r="BM176" s="200" t="s">
        <v>246</v>
      </c>
    </row>
    <row r="177" spans="1:65" s="13" customFormat="1" ht="11.25">
      <c r="B177" s="202"/>
      <c r="C177" s="203"/>
      <c r="D177" s="204" t="s">
        <v>160</v>
      </c>
      <c r="E177" s="205" t="s">
        <v>1</v>
      </c>
      <c r="F177" s="206" t="s">
        <v>247</v>
      </c>
      <c r="G177" s="203"/>
      <c r="H177" s="207">
        <v>196.5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160</v>
      </c>
      <c r="AU177" s="213" t="s">
        <v>88</v>
      </c>
      <c r="AV177" s="13" t="s">
        <v>88</v>
      </c>
      <c r="AW177" s="13" t="s">
        <v>34</v>
      </c>
      <c r="AX177" s="13" t="s">
        <v>86</v>
      </c>
      <c r="AY177" s="213" t="s">
        <v>151</v>
      </c>
    </row>
    <row r="178" spans="1:65" s="2" customFormat="1" ht="21.75" customHeight="1">
      <c r="A178" s="35"/>
      <c r="B178" s="36"/>
      <c r="C178" s="188" t="s">
        <v>248</v>
      </c>
      <c r="D178" s="188" t="s">
        <v>154</v>
      </c>
      <c r="E178" s="189" t="s">
        <v>249</v>
      </c>
      <c r="F178" s="190" t="s">
        <v>250</v>
      </c>
      <c r="G178" s="191" t="s">
        <v>183</v>
      </c>
      <c r="H178" s="192">
        <v>34.28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43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158</v>
      </c>
      <c r="AT178" s="200" t="s">
        <v>154</v>
      </c>
      <c r="AU178" s="200" t="s">
        <v>88</v>
      </c>
      <c r="AY178" s="18" t="s">
        <v>151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86</v>
      </c>
      <c r="BK178" s="201">
        <f>ROUND(I178*H178,2)</f>
        <v>0</v>
      </c>
      <c r="BL178" s="18" t="s">
        <v>158</v>
      </c>
      <c r="BM178" s="200" t="s">
        <v>251</v>
      </c>
    </row>
    <row r="179" spans="1:65" s="15" customFormat="1" ht="11.25">
      <c r="B179" s="225"/>
      <c r="C179" s="226"/>
      <c r="D179" s="204" t="s">
        <v>160</v>
      </c>
      <c r="E179" s="227" t="s">
        <v>1</v>
      </c>
      <c r="F179" s="228" t="s">
        <v>237</v>
      </c>
      <c r="G179" s="226"/>
      <c r="H179" s="227" t="s">
        <v>1</v>
      </c>
      <c r="I179" s="229"/>
      <c r="J179" s="226"/>
      <c r="K179" s="226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160</v>
      </c>
      <c r="AU179" s="234" t="s">
        <v>88</v>
      </c>
      <c r="AV179" s="15" t="s">
        <v>86</v>
      </c>
      <c r="AW179" s="15" t="s">
        <v>34</v>
      </c>
      <c r="AX179" s="15" t="s">
        <v>78</v>
      </c>
      <c r="AY179" s="234" t="s">
        <v>151</v>
      </c>
    </row>
    <row r="180" spans="1:65" s="13" customFormat="1" ht="11.25">
      <c r="B180" s="202"/>
      <c r="C180" s="203"/>
      <c r="D180" s="204" t="s">
        <v>160</v>
      </c>
      <c r="E180" s="205" t="s">
        <v>1</v>
      </c>
      <c r="F180" s="206" t="s">
        <v>238</v>
      </c>
      <c r="G180" s="203"/>
      <c r="H180" s="207">
        <v>12.74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160</v>
      </c>
      <c r="AU180" s="213" t="s">
        <v>88</v>
      </c>
      <c r="AV180" s="13" t="s">
        <v>88</v>
      </c>
      <c r="AW180" s="13" t="s">
        <v>34</v>
      </c>
      <c r="AX180" s="13" t="s">
        <v>78</v>
      </c>
      <c r="AY180" s="213" t="s">
        <v>151</v>
      </c>
    </row>
    <row r="181" spans="1:65" s="13" customFormat="1" ht="11.25">
      <c r="B181" s="202"/>
      <c r="C181" s="203"/>
      <c r="D181" s="204" t="s">
        <v>160</v>
      </c>
      <c r="E181" s="205" t="s">
        <v>1</v>
      </c>
      <c r="F181" s="206" t="s">
        <v>239</v>
      </c>
      <c r="G181" s="203"/>
      <c r="H181" s="207">
        <v>10.08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160</v>
      </c>
      <c r="AU181" s="213" t="s">
        <v>88</v>
      </c>
      <c r="AV181" s="13" t="s">
        <v>88</v>
      </c>
      <c r="AW181" s="13" t="s">
        <v>34</v>
      </c>
      <c r="AX181" s="13" t="s">
        <v>78</v>
      </c>
      <c r="AY181" s="213" t="s">
        <v>151</v>
      </c>
    </row>
    <row r="182" spans="1:65" s="13" customFormat="1" ht="11.25">
      <c r="B182" s="202"/>
      <c r="C182" s="203"/>
      <c r="D182" s="204" t="s">
        <v>160</v>
      </c>
      <c r="E182" s="205" t="s">
        <v>1</v>
      </c>
      <c r="F182" s="206" t="s">
        <v>240</v>
      </c>
      <c r="G182" s="203"/>
      <c r="H182" s="207">
        <v>1.62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160</v>
      </c>
      <c r="AU182" s="213" t="s">
        <v>88</v>
      </c>
      <c r="AV182" s="13" t="s">
        <v>88</v>
      </c>
      <c r="AW182" s="13" t="s">
        <v>34</v>
      </c>
      <c r="AX182" s="13" t="s">
        <v>78</v>
      </c>
      <c r="AY182" s="213" t="s">
        <v>151</v>
      </c>
    </row>
    <row r="183" spans="1:65" s="13" customFormat="1" ht="11.25">
      <c r="B183" s="202"/>
      <c r="C183" s="203"/>
      <c r="D183" s="204" t="s">
        <v>160</v>
      </c>
      <c r="E183" s="205" t="s">
        <v>1</v>
      </c>
      <c r="F183" s="206" t="s">
        <v>241</v>
      </c>
      <c r="G183" s="203"/>
      <c r="H183" s="207">
        <v>2.1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160</v>
      </c>
      <c r="AU183" s="213" t="s">
        <v>88</v>
      </c>
      <c r="AV183" s="13" t="s">
        <v>88</v>
      </c>
      <c r="AW183" s="13" t="s">
        <v>34</v>
      </c>
      <c r="AX183" s="13" t="s">
        <v>78</v>
      </c>
      <c r="AY183" s="213" t="s">
        <v>151</v>
      </c>
    </row>
    <row r="184" spans="1:65" s="13" customFormat="1" ht="11.25">
      <c r="B184" s="202"/>
      <c r="C184" s="203"/>
      <c r="D184" s="204" t="s">
        <v>160</v>
      </c>
      <c r="E184" s="205" t="s">
        <v>1</v>
      </c>
      <c r="F184" s="206" t="s">
        <v>242</v>
      </c>
      <c r="G184" s="203"/>
      <c r="H184" s="207">
        <v>1.44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160</v>
      </c>
      <c r="AU184" s="213" t="s">
        <v>88</v>
      </c>
      <c r="AV184" s="13" t="s">
        <v>88</v>
      </c>
      <c r="AW184" s="13" t="s">
        <v>34</v>
      </c>
      <c r="AX184" s="13" t="s">
        <v>78</v>
      </c>
      <c r="AY184" s="213" t="s">
        <v>151</v>
      </c>
    </row>
    <row r="185" spans="1:65" s="15" customFormat="1" ht="11.25">
      <c r="B185" s="225"/>
      <c r="C185" s="226"/>
      <c r="D185" s="204" t="s">
        <v>160</v>
      </c>
      <c r="E185" s="227" t="s">
        <v>1</v>
      </c>
      <c r="F185" s="228" t="s">
        <v>252</v>
      </c>
      <c r="G185" s="226"/>
      <c r="H185" s="227" t="s">
        <v>1</v>
      </c>
      <c r="I185" s="229"/>
      <c r="J185" s="226"/>
      <c r="K185" s="226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160</v>
      </c>
      <c r="AU185" s="234" t="s">
        <v>88</v>
      </c>
      <c r="AV185" s="15" t="s">
        <v>86</v>
      </c>
      <c r="AW185" s="15" t="s">
        <v>34</v>
      </c>
      <c r="AX185" s="15" t="s">
        <v>78</v>
      </c>
      <c r="AY185" s="234" t="s">
        <v>151</v>
      </c>
    </row>
    <row r="186" spans="1:65" s="13" customFormat="1" ht="11.25">
      <c r="B186" s="202"/>
      <c r="C186" s="203"/>
      <c r="D186" s="204" t="s">
        <v>160</v>
      </c>
      <c r="E186" s="205" t="s">
        <v>1</v>
      </c>
      <c r="F186" s="206" t="s">
        <v>253</v>
      </c>
      <c r="G186" s="203"/>
      <c r="H186" s="207">
        <v>6.3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160</v>
      </c>
      <c r="AU186" s="213" t="s">
        <v>88</v>
      </c>
      <c r="AV186" s="13" t="s">
        <v>88</v>
      </c>
      <c r="AW186" s="13" t="s">
        <v>34</v>
      </c>
      <c r="AX186" s="13" t="s">
        <v>78</v>
      </c>
      <c r="AY186" s="213" t="s">
        <v>151</v>
      </c>
    </row>
    <row r="187" spans="1:65" s="14" customFormat="1" ht="11.25">
      <c r="B187" s="214"/>
      <c r="C187" s="215"/>
      <c r="D187" s="204" t="s">
        <v>160</v>
      </c>
      <c r="E187" s="216" t="s">
        <v>1</v>
      </c>
      <c r="F187" s="217" t="s">
        <v>172</v>
      </c>
      <c r="G187" s="215"/>
      <c r="H187" s="218">
        <v>34.28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160</v>
      </c>
      <c r="AU187" s="224" t="s">
        <v>88</v>
      </c>
      <c r="AV187" s="14" t="s">
        <v>158</v>
      </c>
      <c r="AW187" s="14" t="s">
        <v>34</v>
      </c>
      <c r="AX187" s="14" t="s">
        <v>86</v>
      </c>
      <c r="AY187" s="224" t="s">
        <v>151</v>
      </c>
    </row>
    <row r="188" spans="1:65" s="2" customFormat="1" ht="16.5" customHeight="1">
      <c r="A188" s="35"/>
      <c r="B188" s="36"/>
      <c r="C188" s="188" t="s">
        <v>254</v>
      </c>
      <c r="D188" s="188" t="s">
        <v>154</v>
      </c>
      <c r="E188" s="189" t="s">
        <v>255</v>
      </c>
      <c r="F188" s="190" t="s">
        <v>256</v>
      </c>
      <c r="G188" s="191" t="s">
        <v>183</v>
      </c>
      <c r="H188" s="192">
        <v>357.78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43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158</v>
      </c>
      <c r="AT188" s="200" t="s">
        <v>154</v>
      </c>
      <c r="AU188" s="200" t="s">
        <v>88</v>
      </c>
      <c r="AY188" s="18" t="s">
        <v>151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86</v>
      </c>
      <c r="BK188" s="201">
        <f>ROUND(I188*H188,2)</f>
        <v>0</v>
      </c>
      <c r="BL188" s="18" t="s">
        <v>158</v>
      </c>
      <c r="BM188" s="200" t="s">
        <v>257</v>
      </c>
    </row>
    <row r="189" spans="1:65" s="15" customFormat="1" ht="11.25">
      <c r="B189" s="225"/>
      <c r="C189" s="226"/>
      <c r="D189" s="204" t="s">
        <v>160</v>
      </c>
      <c r="E189" s="227" t="s">
        <v>1</v>
      </c>
      <c r="F189" s="228" t="s">
        <v>258</v>
      </c>
      <c r="G189" s="226"/>
      <c r="H189" s="227" t="s">
        <v>1</v>
      </c>
      <c r="I189" s="229"/>
      <c r="J189" s="226"/>
      <c r="K189" s="226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160</v>
      </c>
      <c r="AU189" s="234" t="s">
        <v>88</v>
      </c>
      <c r="AV189" s="15" t="s">
        <v>86</v>
      </c>
      <c r="AW189" s="15" t="s">
        <v>34</v>
      </c>
      <c r="AX189" s="15" t="s">
        <v>78</v>
      </c>
      <c r="AY189" s="234" t="s">
        <v>151</v>
      </c>
    </row>
    <row r="190" spans="1:65" s="13" customFormat="1" ht="11.25">
      <c r="B190" s="202"/>
      <c r="C190" s="203"/>
      <c r="D190" s="204" t="s">
        <v>160</v>
      </c>
      <c r="E190" s="205" t="s">
        <v>1</v>
      </c>
      <c r="F190" s="206" t="s">
        <v>259</v>
      </c>
      <c r="G190" s="203"/>
      <c r="H190" s="207">
        <v>38.159999999999997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160</v>
      </c>
      <c r="AU190" s="213" t="s">
        <v>88</v>
      </c>
      <c r="AV190" s="13" t="s">
        <v>88</v>
      </c>
      <c r="AW190" s="13" t="s">
        <v>34</v>
      </c>
      <c r="AX190" s="13" t="s">
        <v>78</v>
      </c>
      <c r="AY190" s="213" t="s">
        <v>151</v>
      </c>
    </row>
    <row r="191" spans="1:65" s="13" customFormat="1" ht="11.25">
      <c r="B191" s="202"/>
      <c r="C191" s="203"/>
      <c r="D191" s="204" t="s">
        <v>160</v>
      </c>
      <c r="E191" s="205" t="s">
        <v>1</v>
      </c>
      <c r="F191" s="206" t="s">
        <v>260</v>
      </c>
      <c r="G191" s="203"/>
      <c r="H191" s="207">
        <v>13.2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160</v>
      </c>
      <c r="AU191" s="213" t="s">
        <v>88</v>
      </c>
      <c r="AV191" s="13" t="s">
        <v>88</v>
      </c>
      <c r="AW191" s="13" t="s">
        <v>34</v>
      </c>
      <c r="AX191" s="13" t="s">
        <v>78</v>
      </c>
      <c r="AY191" s="213" t="s">
        <v>151</v>
      </c>
    </row>
    <row r="192" spans="1:65" s="13" customFormat="1" ht="11.25">
      <c r="B192" s="202"/>
      <c r="C192" s="203"/>
      <c r="D192" s="204" t="s">
        <v>160</v>
      </c>
      <c r="E192" s="205" t="s">
        <v>1</v>
      </c>
      <c r="F192" s="206" t="s">
        <v>261</v>
      </c>
      <c r="G192" s="203"/>
      <c r="H192" s="207">
        <v>40.479999999999997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160</v>
      </c>
      <c r="AU192" s="213" t="s">
        <v>88</v>
      </c>
      <c r="AV192" s="13" t="s">
        <v>88</v>
      </c>
      <c r="AW192" s="13" t="s">
        <v>34</v>
      </c>
      <c r="AX192" s="13" t="s">
        <v>78</v>
      </c>
      <c r="AY192" s="213" t="s">
        <v>151</v>
      </c>
    </row>
    <row r="193" spans="2:51" s="13" customFormat="1" ht="11.25">
      <c r="B193" s="202"/>
      <c r="C193" s="203"/>
      <c r="D193" s="204" t="s">
        <v>160</v>
      </c>
      <c r="E193" s="205" t="s">
        <v>1</v>
      </c>
      <c r="F193" s="206" t="s">
        <v>262</v>
      </c>
      <c r="G193" s="203"/>
      <c r="H193" s="207">
        <v>12.71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160</v>
      </c>
      <c r="AU193" s="213" t="s">
        <v>88</v>
      </c>
      <c r="AV193" s="13" t="s">
        <v>88</v>
      </c>
      <c r="AW193" s="13" t="s">
        <v>34</v>
      </c>
      <c r="AX193" s="13" t="s">
        <v>78</v>
      </c>
      <c r="AY193" s="213" t="s">
        <v>151</v>
      </c>
    </row>
    <row r="194" spans="2:51" s="13" customFormat="1" ht="11.25">
      <c r="B194" s="202"/>
      <c r="C194" s="203"/>
      <c r="D194" s="204" t="s">
        <v>160</v>
      </c>
      <c r="E194" s="205" t="s">
        <v>1</v>
      </c>
      <c r="F194" s="206" t="s">
        <v>263</v>
      </c>
      <c r="G194" s="203"/>
      <c r="H194" s="207">
        <v>27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160</v>
      </c>
      <c r="AU194" s="213" t="s">
        <v>88</v>
      </c>
      <c r="AV194" s="13" t="s">
        <v>88</v>
      </c>
      <c r="AW194" s="13" t="s">
        <v>34</v>
      </c>
      <c r="AX194" s="13" t="s">
        <v>78</v>
      </c>
      <c r="AY194" s="213" t="s">
        <v>151</v>
      </c>
    </row>
    <row r="195" spans="2:51" s="16" customFormat="1" ht="11.25">
      <c r="B195" s="235"/>
      <c r="C195" s="236"/>
      <c r="D195" s="204" t="s">
        <v>160</v>
      </c>
      <c r="E195" s="237" t="s">
        <v>1</v>
      </c>
      <c r="F195" s="238" t="s">
        <v>264</v>
      </c>
      <c r="G195" s="236"/>
      <c r="H195" s="239">
        <v>131.55000000000001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160</v>
      </c>
      <c r="AU195" s="245" t="s">
        <v>88</v>
      </c>
      <c r="AV195" s="16" t="s">
        <v>152</v>
      </c>
      <c r="AW195" s="16" t="s">
        <v>34</v>
      </c>
      <c r="AX195" s="16" t="s">
        <v>78</v>
      </c>
      <c r="AY195" s="245" t="s">
        <v>151</v>
      </c>
    </row>
    <row r="196" spans="2:51" s="15" customFormat="1" ht="11.25">
      <c r="B196" s="225"/>
      <c r="C196" s="226"/>
      <c r="D196" s="204" t="s">
        <v>160</v>
      </c>
      <c r="E196" s="227" t="s">
        <v>1</v>
      </c>
      <c r="F196" s="228" t="s">
        <v>265</v>
      </c>
      <c r="G196" s="226"/>
      <c r="H196" s="227" t="s">
        <v>1</v>
      </c>
      <c r="I196" s="229"/>
      <c r="J196" s="226"/>
      <c r="K196" s="226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160</v>
      </c>
      <c r="AU196" s="234" t="s">
        <v>88</v>
      </c>
      <c r="AV196" s="15" t="s">
        <v>86</v>
      </c>
      <c r="AW196" s="15" t="s">
        <v>34</v>
      </c>
      <c r="AX196" s="15" t="s">
        <v>78</v>
      </c>
      <c r="AY196" s="234" t="s">
        <v>151</v>
      </c>
    </row>
    <row r="197" spans="2:51" s="13" customFormat="1" ht="11.25">
      <c r="B197" s="202"/>
      <c r="C197" s="203"/>
      <c r="D197" s="204" t="s">
        <v>160</v>
      </c>
      <c r="E197" s="205" t="s">
        <v>1</v>
      </c>
      <c r="F197" s="206" t="s">
        <v>259</v>
      </c>
      <c r="G197" s="203"/>
      <c r="H197" s="207">
        <v>38.159999999999997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160</v>
      </c>
      <c r="AU197" s="213" t="s">
        <v>88</v>
      </c>
      <c r="AV197" s="13" t="s">
        <v>88</v>
      </c>
      <c r="AW197" s="13" t="s">
        <v>34</v>
      </c>
      <c r="AX197" s="13" t="s">
        <v>78</v>
      </c>
      <c r="AY197" s="213" t="s">
        <v>151</v>
      </c>
    </row>
    <row r="198" spans="2:51" s="13" customFormat="1" ht="11.25">
      <c r="B198" s="202"/>
      <c r="C198" s="203"/>
      <c r="D198" s="204" t="s">
        <v>160</v>
      </c>
      <c r="E198" s="205" t="s">
        <v>1</v>
      </c>
      <c r="F198" s="206" t="s">
        <v>260</v>
      </c>
      <c r="G198" s="203"/>
      <c r="H198" s="207">
        <v>13.2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160</v>
      </c>
      <c r="AU198" s="213" t="s">
        <v>88</v>
      </c>
      <c r="AV198" s="13" t="s">
        <v>88</v>
      </c>
      <c r="AW198" s="13" t="s">
        <v>34</v>
      </c>
      <c r="AX198" s="13" t="s">
        <v>78</v>
      </c>
      <c r="AY198" s="213" t="s">
        <v>151</v>
      </c>
    </row>
    <row r="199" spans="2:51" s="13" customFormat="1" ht="11.25">
      <c r="B199" s="202"/>
      <c r="C199" s="203"/>
      <c r="D199" s="204" t="s">
        <v>160</v>
      </c>
      <c r="E199" s="205" t="s">
        <v>1</v>
      </c>
      <c r="F199" s="206" t="s">
        <v>266</v>
      </c>
      <c r="G199" s="203"/>
      <c r="H199" s="207">
        <v>36.08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160</v>
      </c>
      <c r="AU199" s="213" t="s">
        <v>88</v>
      </c>
      <c r="AV199" s="13" t="s">
        <v>88</v>
      </c>
      <c r="AW199" s="13" t="s">
        <v>34</v>
      </c>
      <c r="AX199" s="13" t="s">
        <v>78</v>
      </c>
      <c r="AY199" s="213" t="s">
        <v>151</v>
      </c>
    </row>
    <row r="200" spans="2:51" s="13" customFormat="1" ht="11.25">
      <c r="B200" s="202"/>
      <c r="C200" s="203"/>
      <c r="D200" s="204" t="s">
        <v>160</v>
      </c>
      <c r="E200" s="205" t="s">
        <v>1</v>
      </c>
      <c r="F200" s="206" t="s">
        <v>262</v>
      </c>
      <c r="G200" s="203"/>
      <c r="H200" s="207">
        <v>12.71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160</v>
      </c>
      <c r="AU200" s="213" t="s">
        <v>88</v>
      </c>
      <c r="AV200" s="13" t="s">
        <v>88</v>
      </c>
      <c r="AW200" s="13" t="s">
        <v>34</v>
      </c>
      <c r="AX200" s="13" t="s">
        <v>78</v>
      </c>
      <c r="AY200" s="213" t="s">
        <v>151</v>
      </c>
    </row>
    <row r="201" spans="2:51" s="13" customFormat="1" ht="11.25">
      <c r="B201" s="202"/>
      <c r="C201" s="203"/>
      <c r="D201" s="204" t="s">
        <v>160</v>
      </c>
      <c r="E201" s="205" t="s">
        <v>1</v>
      </c>
      <c r="F201" s="206" t="s">
        <v>263</v>
      </c>
      <c r="G201" s="203"/>
      <c r="H201" s="207">
        <v>27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160</v>
      </c>
      <c r="AU201" s="213" t="s">
        <v>88</v>
      </c>
      <c r="AV201" s="13" t="s">
        <v>88</v>
      </c>
      <c r="AW201" s="13" t="s">
        <v>34</v>
      </c>
      <c r="AX201" s="13" t="s">
        <v>78</v>
      </c>
      <c r="AY201" s="213" t="s">
        <v>151</v>
      </c>
    </row>
    <row r="202" spans="2:51" s="13" customFormat="1" ht="11.25">
      <c r="B202" s="202"/>
      <c r="C202" s="203"/>
      <c r="D202" s="204" t="s">
        <v>160</v>
      </c>
      <c r="E202" s="205" t="s">
        <v>1</v>
      </c>
      <c r="F202" s="206" t="s">
        <v>267</v>
      </c>
      <c r="G202" s="203"/>
      <c r="H202" s="207">
        <v>29.4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160</v>
      </c>
      <c r="AU202" s="213" t="s">
        <v>88</v>
      </c>
      <c r="AV202" s="13" t="s">
        <v>88</v>
      </c>
      <c r="AW202" s="13" t="s">
        <v>34</v>
      </c>
      <c r="AX202" s="13" t="s">
        <v>78</v>
      </c>
      <c r="AY202" s="213" t="s">
        <v>151</v>
      </c>
    </row>
    <row r="203" spans="2:51" s="16" customFormat="1" ht="11.25">
      <c r="B203" s="235"/>
      <c r="C203" s="236"/>
      <c r="D203" s="204" t="s">
        <v>160</v>
      </c>
      <c r="E203" s="237" t="s">
        <v>1</v>
      </c>
      <c r="F203" s="238" t="s">
        <v>264</v>
      </c>
      <c r="G203" s="236"/>
      <c r="H203" s="239">
        <v>156.55000000000001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160</v>
      </c>
      <c r="AU203" s="245" t="s">
        <v>88</v>
      </c>
      <c r="AV203" s="16" t="s">
        <v>152</v>
      </c>
      <c r="AW203" s="16" t="s">
        <v>34</v>
      </c>
      <c r="AX203" s="16" t="s">
        <v>78</v>
      </c>
      <c r="AY203" s="245" t="s">
        <v>151</v>
      </c>
    </row>
    <row r="204" spans="2:51" s="15" customFormat="1" ht="11.25">
      <c r="B204" s="225"/>
      <c r="C204" s="226"/>
      <c r="D204" s="204" t="s">
        <v>160</v>
      </c>
      <c r="E204" s="227" t="s">
        <v>1</v>
      </c>
      <c r="F204" s="228" t="s">
        <v>268</v>
      </c>
      <c r="G204" s="226"/>
      <c r="H204" s="227" t="s">
        <v>1</v>
      </c>
      <c r="I204" s="229"/>
      <c r="J204" s="226"/>
      <c r="K204" s="226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160</v>
      </c>
      <c r="AU204" s="234" t="s">
        <v>88</v>
      </c>
      <c r="AV204" s="15" t="s">
        <v>86</v>
      </c>
      <c r="AW204" s="15" t="s">
        <v>34</v>
      </c>
      <c r="AX204" s="15" t="s">
        <v>78</v>
      </c>
      <c r="AY204" s="234" t="s">
        <v>151</v>
      </c>
    </row>
    <row r="205" spans="2:51" s="13" customFormat="1" ht="11.25">
      <c r="B205" s="202"/>
      <c r="C205" s="203"/>
      <c r="D205" s="204" t="s">
        <v>160</v>
      </c>
      <c r="E205" s="205" t="s">
        <v>1</v>
      </c>
      <c r="F205" s="206" t="s">
        <v>269</v>
      </c>
      <c r="G205" s="203"/>
      <c r="H205" s="207">
        <v>48.24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160</v>
      </c>
      <c r="AU205" s="213" t="s">
        <v>88</v>
      </c>
      <c r="AV205" s="13" t="s">
        <v>88</v>
      </c>
      <c r="AW205" s="13" t="s">
        <v>34</v>
      </c>
      <c r="AX205" s="13" t="s">
        <v>78</v>
      </c>
      <c r="AY205" s="213" t="s">
        <v>151</v>
      </c>
    </row>
    <row r="206" spans="2:51" s="13" customFormat="1" ht="11.25">
      <c r="B206" s="202"/>
      <c r="C206" s="203"/>
      <c r="D206" s="204" t="s">
        <v>160</v>
      </c>
      <c r="E206" s="205" t="s">
        <v>1</v>
      </c>
      <c r="F206" s="206" t="s">
        <v>270</v>
      </c>
      <c r="G206" s="203"/>
      <c r="H206" s="207">
        <v>21.44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160</v>
      </c>
      <c r="AU206" s="213" t="s">
        <v>88</v>
      </c>
      <c r="AV206" s="13" t="s">
        <v>88</v>
      </c>
      <c r="AW206" s="13" t="s">
        <v>34</v>
      </c>
      <c r="AX206" s="13" t="s">
        <v>78</v>
      </c>
      <c r="AY206" s="213" t="s">
        <v>151</v>
      </c>
    </row>
    <row r="207" spans="2:51" s="16" customFormat="1" ht="11.25">
      <c r="B207" s="235"/>
      <c r="C207" s="236"/>
      <c r="D207" s="204" t="s">
        <v>160</v>
      </c>
      <c r="E207" s="237" t="s">
        <v>1</v>
      </c>
      <c r="F207" s="238" t="s">
        <v>264</v>
      </c>
      <c r="G207" s="236"/>
      <c r="H207" s="239">
        <v>69.680000000000007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160</v>
      </c>
      <c r="AU207" s="245" t="s">
        <v>88</v>
      </c>
      <c r="AV207" s="16" t="s">
        <v>152</v>
      </c>
      <c r="AW207" s="16" t="s">
        <v>34</v>
      </c>
      <c r="AX207" s="16" t="s">
        <v>78</v>
      </c>
      <c r="AY207" s="245" t="s">
        <v>151</v>
      </c>
    </row>
    <row r="208" spans="2:51" s="14" customFormat="1" ht="11.25">
      <c r="B208" s="214"/>
      <c r="C208" s="215"/>
      <c r="D208" s="204" t="s">
        <v>160</v>
      </c>
      <c r="E208" s="216" t="s">
        <v>1</v>
      </c>
      <c r="F208" s="217" t="s">
        <v>172</v>
      </c>
      <c r="G208" s="215"/>
      <c r="H208" s="218">
        <v>357.78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160</v>
      </c>
      <c r="AU208" s="224" t="s">
        <v>88</v>
      </c>
      <c r="AV208" s="14" t="s">
        <v>158</v>
      </c>
      <c r="AW208" s="14" t="s">
        <v>34</v>
      </c>
      <c r="AX208" s="14" t="s">
        <v>86</v>
      </c>
      <c r="AY208" s="224" t="s">
        <v>151</v>
      </c>
    </row>
    <row r="209" spans="1:65" s="2" customFormat="1" ht="21.75" customHeight="1">
      <c r="A209" s="35"/>
      <c r="B209" s="36"/>
      <c r="C209" s="188" t="s">
        <v>7</v>
      </c>
      <c r="D209" s="188" t="s">
        <v>154</v>
      </c>
      <c r="E209" s="189" t="s">
        <v>271</v>
      </c>
      <c r="F209" s="190" t="s">
        <v>272</v>
      </c>
      <c r="G209" s="191" t="s">
        <v>183</v>
      </c>
      <c r="H209" s="192">
        <v>39.299999999999997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43</v>
      </c>
      <c r="O209" s="72"/>
      <c r="P209" s="198">
        <f>O209*H209</f>
        <v>0</v>
      </c>
      <c r="Q209" s="198">
        <v>6.0699999999999999E-3</v>
      </c>
      <c r="R209" s="198">
        <f>Q209*H209</f>
        <v>0.23855099999999999</v>
      </c>
      <c r="S209" s="198">
        <v>6.0000000000000001E-3</v>
      </c>
      <c r="T209" s="199">
        <f>S209*H209</f>
        <v>0.23579999999999998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158</v>
      </c>
      <c r="AT209" s="200" t="s">
        <v>154</v>
      </c>
      <c r="AU209" s="200" t="s">
        <v>88</v>
      </c>
      <c r="AY209" s="18" t="s">
        <v>151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86</v>
      </c>
      <c r="BK209" s="201">
        <f>ROUND(I209*H209,2)</f>
        <v>0</v>
      </c>
      <c r="BL209" s="18" t="s">
        <v>158</v>
      </c>
      <c r="BM209" s="200" t="s">
        <v>273</v>
      </c>
    </row>
    <row r="210" spans="1:65" s="13" customFormat="1" ht="11.25">
      <c r="B210" s="202"/>
      <c r="C210" s="203"/>
      <c r="D210" s="204" t="s">
        <v>160</v>
      </c>
      <c r="E210" s="205" t="s">
        <v>1</v>
      </c>
      <c r="F210" s="206" t="s">
        <v>274</v>
      </c>
      <c r="G210" s="203"/>
      <c r="H210" s="207">
        <v>39.299999999999997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160</v>
      </c>
      <c r="AU210" s="213" t="s">
        <v>88</v>
      </c>
      <c r="AV210" s="13" t="s">
        <v>88</v>
      </c>
      <c r="AW210" s="13" t="s">
        <v>34</v>
      </c>
      <c r="AX210" s="13" t="s">
        <v>86</v>
      </c>
      <c r="AY210" s="213" t="s">
        <v>151</v>
      </c>
    </row>
    <row r="211" spans="1:65" s="2" customFormat="1" ht="21.75" customHeight="1">
      <c r="A211" s="35"/>
      <c r="B211" s="36"/>
      <c r="C211" s="188" t="s">
        <v>275</v>
      </c>
      <c r="D211" s="188" t="s">
        <v>154</v>
      </c>
      <c r="E211" s="189" t="s">
        <v>276</v>
      </c>
      <c r="F211" s="190" t="s">
        <v>277</v>
      </c>
      <c r="G211" s="191" t="s">
        <v>183</v>
      </c>
      <c r="H211" s="192">
        <v>357.78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43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158</v>
      </c>
      <c r="AT211" s="200" t="s">
        <v>154</v>
      </c>
      <c r="AU211" s="200" t="s">
        <v>88</v>
      </c>
      <c r="AY211" s="18" t="s">
        <v>151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86</v>
      </c>
      <c r="BK211" s="201">
        <f>ROUND(I211*H211,2)</f>
        <v>0</v>
      </c>
      <c r="BL211" s="18" t="s">
        <v>158</v>
      </c>
      <c r="BM211" s="200" t="s">
        <v>278</v>
      </c>
    </row>
    <row r="212" spans="1:65" s="2" customFormat="1" ht="48.75">
      <c r="A212" s="35"/>
      <c r="B212" s="36"/>
      <c r="C212" s="37"/>
      <c r="D212" s="204" t="s">
        <v>279</v>
      </c>
      <c r="E212" s="37"/>
      <c r="F212" s="246" t="s">
        <v>280</v>
      </c>
      <c r="G212" s="37"/>
      <c r="H212" s="37"/>
      <c r="I212" s="247"/>
      <c r="J212" s="37"/>
      <c r="K212" s="37"/>
      <c r="L212" s="40"/>
      <c r="M212" s="248"/>
      <c r="N212" s="24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279</v>
      </c>
      <c r="AU212" s="18" t="s">
        <v>88</v>
      </c>
    </row>
    <row r="213" spans="1:65" s="12" customFormat="1" ht="22.9" customHeight="1">
      <c r="B213" s="172"/>
      <c r="C213" s="173"/>
      <c r="D213" s="174" t="s">
        <v>77</v>
      </c>
      <c r="E213" s="186" t="s">
        <v>190</v>
      </c>
      <c r="F213" s="186" t="s">
        <v>281</v>
      </c>
      <c r="G213" s="173"/>
      <c r="H213" s="173"/>
      <c r="I213" s="176"/>
      <c r="J213" s="187">
        <f>BK213</f>
        <v>0</v>
      </c>
      <c r="K213" s="173"/>
      <c r="L213" s="178"/>
      <c r="M213" s="179"/>
      <c r="N213" s="180"/>
      <c r="O213" s="180"/>
      <c r="P213" s="181">
        <f>SUM(P214:P216)</f>
        <v>0</v>
      </c>
      <c r="Q213" s="180"/>
      <c r="R213" s="181">
        <f>SUM(R214:R216)</f>
        <v>7.4999999999999997E-3</v>
      </c>
      <c r="S213" s="180"/>
      <c r="T213" s="182">
        <f>SUM(T214:T216)</f>
        <v>0</v>
      </c>
      <c r="AR213" s="183" t="s">
        <v>86</v>
      </c>
      <c r="AT213" s="184" t="s">
        <v>77</v>
      </c>
      <c r="AU213" s="184" t="s">
        <v>86</v>
      </c>
      <c r="AY213" s="183" t="s">
        <v>151</v>
      </c>
      <c r="BK213" s="185">
        <f>SUM(BK214:BK216)</f>
        <v>0</v>
      </c>
    </row>
    <row r="214" spans="1:65" s="2" customFormat="1" ht="21.75" customHeight="1">
      <c r="A214" s="35"/>
      <c r="B214" s="36"/>
      <c r="C214" s="188" t="s">
        <v>282</v>
      </c>
      <c r="D214" s="188" t="s">
        <v>154</v>
      </c>
      <c r="E214" s="189" t="s">
        <v>283</v>
      </c>
      <c r="F214" s="190" t="s">
        <v>284</v>
      </c>
      <c r="G214" s="191" t="s">
        <v>167</v>
      </c>
      <c r="H214" s="192">
        <v>5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43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158</v>
      </c>
      <c r="AT214" s="200" t="s">
        <v>154</v>
      </c>
      <c r="AU214" s="200" t="s">
        <v>88</v>
      </c>
      <c r="AY214" s="18" t="s">
        <v>151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86</v>
      </c>
      <c r="BK214" s="201">
        <f>ROUND(I214*H214,2)</f>
        <v>0</v>
      </c>
      <c r="BL214" s="18" t="s">
        <v>158</v>
      </c>
      <c r="BM214" s="200" t="s">
        <v>285</v>
      </c>
    </row>
    <row r="215" spans="1:65" s="2" customFormat="1" ht="16.5" customHeight="1">
      <c r="A215" s="35"/>
      <c r="B215" s="36"/>
      <c r="C215" s="188" t="s">
        <v>286</v>
      </c>
      <c r="D215" s="188" t="s">
        <v>154</v>
      </c>
      <c r="E215" s="189" t="s">
        <v>287</v>
      </c>
      <c r="F215" s="190" t="s">
        <v>288</v>
      </c>
      <c r="G215" s="191" t="s">
        <v>167</v>
      </c>
      <c r="H215" s="192">
        <v>5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43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158</v>
      </c>
      <c r="AT215" s="200" t="s">
        <v>154</v>
      </c>
      <c r="AU215" s="200" t="s">
        <v>88</v>
      </c>
      <c r="AY215" s="18" t="s">
        <v>151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86</v>
      </c>
      <c r="BK215" s="201">
        <f>ROUND(I215*H215,2)</f>
        <v>0</v>
      </c>
      <c r="BL215" s="18" t="s">
        <v>158</v>
      </c>
      <c r="BM215" s="200" t="s">
        <v>289</v>
      </c>
    </row>
    <row r="216" spans="1:65" s="2" customFormat="1" ht="21.75" customHeight="1">
      <c r="A216" s="35"/>
      <c r="B216" s="36"/>
      <c r="C216" s="250" t="s">
        <v>290</v>
      </c>
      <c r="D216" s="250" t="s">
        <v>291</v>
      </c>
      <c r="E216" s="251" t="s">
        <v>292</v>
      </c>
      <c r="F216" s="252" t="s">
        <v>293</v>
      </c>
      <c r="G216" s="253" t="s">
        <v>167</v>
      </c>
      <c r="H216" s="254">
        <v>5</v>
      </c>
      <c r="I216" s="255"/>
      <c r="J216" s="256">
        <f>ROUND(I216*H216,2)</f>
        <v>0</v>
      </c>
      <c r="K216" s="257"/>
      <c r="L216" s="258"/>
      <c r="M216" s="259" t="s">
        <v>1</v>
      </c>
      <c r="N216" s="260" t="s">
        <v>43</v>
      </c>
      <c r="O216" s="72"/>
      <c r="P216" s="198">
        <f>O216*H216</f>
        <v>0</v>
      </c>
      <c r="Q216" s="198">
        <v>1.5E-3</v>
      </c>
      <c r="R216" s="198">
        <f>Q216*H216</f>
        <v>7.4999999999999997E-3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190</v>
      </c>
      <c r="AT216" s="200" t="s">
        <v>291</v>
      </c>
      <c r="AU216" s="200" t="s">
        <v>88</v>
      </c>
      <c r="AY216" s="18" t="s">
        <v>151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86</v>
      </c>
      <c r="BK216" s="201">
        <f>ROUND(I216*H216,2)</f>
        <v>0</v>
      </c>
      <c r="BL216" s="18" t="s">
        <v>158</v>
      </c>
      <c r="BM216" s="200" t="s">
        <v>294</v>
      </c>
    </row>
    <row r="217" spans="1:65" s="12" customFormat="1" ht="22.9" customHeight="1">
      <c r="B217" s="172"/>
      <c r="C217" s="173"/>
      <c r="D217" s="174" t="s">
        <v>77</v>
      </c>
      <c r="E217" s="186" t="s">
        <v>194</v>
      </c>
      <c r="F217" s="186" t="s">
        <v>295</v>
      </c>
      <c r="G217" s="173"/>
      <c r="H217" s="173"/>
      <c r="I217" s="176"/>
      <c r="J217" s="187">
        <f>BK217</f>
        <v>0</v>
      </c>
      <c r="K217" s="173"/>
      <c r="L217" s="178"/>
      <c r="M217" s="179"/>
      <c r="N217" s="180"/>
      <c r="O217" s="180"/>
      <c r="P217" s="181">
        <f>SUM(P218:P266)</f>
        <v>0</v>
      </c>
      <c r="Q217" s="180"/>
      <c r="R217" s="181">
        <f>SUM(R218:R266)</f>
        <v>0</v>
      </c>
      <c r="S217" s="180"/>
      <c r="T217" s="182">
        <f>SUM(T218:T266)</f>
        <v>16.73152</v>
      </c>
      <c r="AR217" s="183" t="s">
        <v>86</v>
      </c>
      <c r="AT217" s="184" t="s">
        <v>77</v>
      </c>
      <c r="AU217" s="184" t="s">
        <v>86</v>
      </c>
      <c r="AY217" s="183" t="s">
        <v>151</v>
      </c>
      <c r="BK217" s="185">
        <f>SUM(BK218:BK266)</f>
        <v>0</v>
      </c>
    </row>
    <row r="218" spans="1:65" s="2" customFormat="1" ht="44.25" customHeight="1">
      <c r="A218" s="35"/>
      <c r="B218" s="36"/>
      <c r="C218" s="188" t="s">
        <v>296</v>
      </c>
      <c r="D218" s="188" t="s">
        <v>154</v>
      </c>
      <c r="E218" s="189" t="s">
        <v>297</v>
      </c>
      <c r="F218" s="190" t="s">
        <v>298</v>
      </c>
      <c r="G218" s="191" t="s">
        <v>299</v>
      </c>
      <c r="H218" s="192">
        <v>1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43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158</v>
      </c>
      <c r="AT218" s="200" t="s">
        <v>154</v>
      </c>
      <c r="AU218" s="200" t="s">
        <v>88</v>
      </c>
      <c r="AY218" s="18" t="s">
        <v>151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86</v>
      </c>
      <c r="BK218" s="201">
        <f>ROUND(I218*H218,2)</f>
        <v>0</v>
      </c>
      <c r="BL218" s="18" t="s">
        <v>158</v>
      </c>
      <c r="BM218" s="200" t="s">
        <v>300</v>
      </c>
    </row>
    <row r="219" spans="1:65" s="2" customFormat="1" ht="58.5">
      <c r="A219" s="35"/>
      <c r="B219" s="36"/>
      <c r="C219" s="37"/>
      <c r="D219" s="204" t="s">
        <v>279</v>
      </c>
      <c r="E219" s="37"/>
      <c r="F219" s="246" t="s">
        <v>301</v>
      </c>
      <c r="G219" s="37"/>
      <c r="H219" s="37"/>
      <c r="I219" s="247"/>
      <c r="J219" s="37"/>
      <c r="K219" s="37"/>
      <c r="L219" s="40"/>
      <c r="M219" s="248"/>
      <c r="N219" s="249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279</v>
      </c>
      <c r="AU219" s="18" t="s">
        <v>88</v>
      </c>
    </row>
    <row r="220" spans="1:65" s="2" customFormat="1" ht="66.75" customHeight="1">
      <c r="A220" s="35"/>
      <c r="B220" s="36"/>
      <c r="C220" s="188" t="s">
        <v>302</v>
      </c>
      <c r="D220" s="188" t="s">
        <v>154</v>
      </c>
      <c r="E220" s="189" t="s">
        <v>303</v>
      </c>
      <c r="F220" s="190" t="s">
        <v>304</v>
      </c>
      <c r="G220" s="191" t="s">
        <v>299</v>
      </c>
      <c r="H220" s="192">
        <v>1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43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158</v>
      </c>
      <c r="AT220" s="200" t="s">
        <v>154</v>
      </c>
      <c r="AU220" s="200" t="s">
        <v>88</v>
      </c>
      <c r="AY220" s="18" t="s">
        <v>151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86</v>
      </c>
      <c r="BK220" s="201">
        <f>ROUND(I220*H220,2)</f>
        <v>0</v>
      </c>
      <c r="BL220" s="18" t="s">
        <v>158</v>
      </c>
      <c r="BM220" s="200" t="s">
        <v>305</v>
      </c>
    </row>
    <row r="221" spans="1:65" s="2" customFormat="1" ht="33" customHeight="1">
      <c r="A221" s="35"/>
      <c r="B221" s="36"/>
      <c r="C221" s="188" t="s">
        <v>306</v>
      </c>
      <c r="D221" s="188" t="s">
        <v>154</v>
      </c>
      <c r="E221" s="189" t="s">
        <v>307</v>
      </c>
      <c r="F221" s="190" t="s">
        <v>308</v>
      </c>
      <c r="G221" s="191" t="s">
        <v>299</v>
      </c>
      <c r="H221" s="192">
        <v>1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43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158</v>
      </c>
      <c r="AT221" s="200" t="s">
        <v>154</v>
      </c>
      <c r="AU221" s="200" t="s">
        <v>88</v>
      </c>
      <c r="AY221" s="18" t="s">
        <v>151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86</v>
      </c>
      <c r="BK221" s="201">
        <f>ROUND(I221*H221,2)</f>
        <v>0</v>
      </c>
      <c r="BL221" s="18" t="s">
        <v>158</v>
      </c>
      <c r="BM221" s="200" t="s">
        <v>309</v>
      </c>
    </row>
    <row r="222" spans="1:65" s="2" customFormat="1" ht="33" customHeight="1">
      <c r="A222" s="35"/>
      <c r="B222" s="36"/>
      <c r="C222" s="188" t="s">
        <v>310</v>
      </c>
      <c r="D222" s="188" t="s">
        <v>154</v>
      </c>
      <c r="E222" s="189" t="s">
        <v>311</v>
      </c>
      <c r="F222" s="190" t="s">
        <v>312</v>
      </c>
      <c r="G222" s="191" t="s">
        <v>299</v>
      </c>
      <c r="H222" s="192">
        <v>1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43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158</v>
      </c>
      <c r="AT222" s="200" t="s">
        <v>154</v>
      </c>
      <c r="AU222" s="200" t="s">
        <v>88</v>
      </c>
      <c r="AY222" s="18" t="s">
        <v>151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86</v>
      </c>
      <c r="BK222" s="201">
        <f>ROUND(I222*H222,2)</f>
        <v>0</v>
      </c>
      <c r="BL222" s="18" t="s">
        <v>158</v>
      </c>
      <c r="BM222" s="200" t="s">
        <v>313</v>
      </c>
    </row>
    <row r="223" spans="1:65" s="2" customFormat="1" ht="21.75" customHeight="1">
      <c r="A223" s="35"/>
      <c r="B223" s="36"/>
      <c r="C223" s="188" t="s">
        <v>314</v>
      </c>
      <c r="D223" s="188" t="s">
        <v>154</v>
      </c>
      <c r="E223" s="189" t="s">
        <v>315</v>
      </c>
      <c r="F223" s="190" t="s">
        <v>316</v>
      </c>
      <c r="G223" s="191" t="s">
        <v>213</v>
      </c>
      <c r="H223" s="192">
        <v>4.5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43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158</v>
      </c>
      <c r="AT223" s="200" t="s">
        <v>154</v>
      </c>
      <c r="AU223" s="200" t="s">
        <v>88</v>
      </c>
      <c r="AY223" s="18" t="s">
        <v>151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86</v>
      </c>
      <c r="BK223" s="201">
        <f>ROUND(I223*H223,2)</f>
        <v>0</v>
      </c>
      <c r="BL223" s="18" t="s">
        <v>158</v>
      </c>
      <c r="BM223" s="200" t="s">
        <v>317</v>
      </c>
    </row>
    <row r="224" spans="1:65" s="13" customFormat="1" ht="11.25">
      <c r="B224" s="202"/>
      <c r="C224" s="203"/>
      <c r="D224" s="204" t="s">
        <v>160</v>
      </c>
      <c r="E224" s="205" t="s">
        <v>1</v>
      </c>
      <c r="F224" s="206" t="s">
        <v>318</v>
      </c>
      <c r="G224" s="203"/>
      <c r="H224" s="207">
        <v>4.5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160</v>
      </c>
      <c r="AU224" s="213" t="s">
        <v>88</v>
      </c>
      <c r="AV224" s="13" t="s">
        <v>88</v>
      </c>
      <c r="AW224" s="13" t="s">
        <v>34</v>
      </c>
      <c r="AX224" s="13" t="s">
        <v>78</v>
      </c>
      <c r="AY224" s="213" t="s">
        <v>151</v>
      </c>
    </row>
    <row r="225" spans="1:65" s="14" customFormat="1" ht="11.25">
      <c r="B225" s="214"/>
      <c r="C225" s="215"/>
      <c r="D225" s="204" t="s">
        <v>160</v>
      </c>
      <c r="E225" s="216" t="s">
        <v>1</v>
      </c>
      <c r="F225" s="217" t="s">
        <v>172</v>
      </c>
      <c r="G225" s="215"/>
      <c r="H225" s="218">
        <v>4.5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160</v>
      </c>
      <c r="AU225" s="224" t="s">
        <v>88</v>
      </c>
      <c r="AV225" s="14" t="s">
        <v>158</v>
      </c>
      <c r="AW225" s="14" t="s">
        <v>34</v>
      </c>
      <c r="AX225" s="14" t="s">
        <v>86</v>
      </c>
      <c r="AY225" s="224" t="s">
        <v>151</v>
      </c>
    </row>
    <row r="226" spans="1:65" s="2" customFormat="1" ht="21.75" customHeight="1">
      <c r="A226" s="35"/>
      <c r="B226" s="36"/>
      <c r="C226" s="188" t="s">
        <v>319</v>
      </c>
      <c r="D226" s="188" t="s">
        <v>154</v>
      </c>
      <c r="E226" s="189" t="s">
        <v>320</v>
      </c>
      <c r="F226" s="190" t="s">
        <v>321</v>
      </c>
      <c r="G226" s="191" t="s">
        <v>167</v>
      </c>
      <c r="H226" s="192">
        <v>2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43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158</v>
      </c>
      <c r="AT226" s="200" t="s">
        <v>154</v>
      </c>
      <c r="AU226" s="200" t="s">
        <v>88</v>
      </c>
      <c r="AY226" s="18" t="s">
        <v>151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86</v>
      </c>
      <c r="BK226" s="201">
        <f>ROUND(I226*H226,2)</f>
        <v>0</v>
      </c>
      <c r="BL226" s="18" t="s">
        <v>158</v>
      </c>
      <c r="BM226" s="200" t="s">
        <v>322</v>
      </c>
    </row>
    <row r="227" spans="1:65" s="2" customFormat="1" ht="16.5" customHeight="1">
      <c r="A227" s="35"/>
      <c r="B227" s="36"/>
      <c r="C227" s="250" t="s">
        <v>323</v>
      </c>
      <c r="D227" s="250" t="s">
        <v>291</v>
      </c>
      <c r="E227" s="251" t="s">
        <v>324</v>
      </c>
      <c r="F227" s="252" t="s">
        <v>325</v>
      </c>
      <c r="G227" s="253" t="s">
        <v>167</v>
      </c>
      <c r="H227" s="254">
        <v>1</v>
      </c>
      <c r="I227" s="255"/>
      <c r="J227" s="256">
        <f>ROUND(I227*H227,2)</f>
        <v>0</v>
      </c>
      <c r="K227" s="257"/>
      <c r="L227" s="258"/>
      <c r="M227" s="259" t="s">
        <v>1</v>
      </c>
      <c r="N227" s="260" t="s">
        <v>43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190</v>
      </c>
      <c r="AT227" s="200" t="s">
        <v>291</v>
      </c>
      <c r="AU227" s="200" t="s">
        <v>88</v>
      </c>
      <c r="AY227" s="18" t="s">
        <v>151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86</v>
      </c>
      <c r="BK227" s="201">
        <f>ROUND(I227*H227,2)</f>
        <v>0</v>
      </c>
      <c r="BL227" s="18" t="s">
        <v>158</v>
      </c>
      <c r="BM227" s="200" t="s">
        <v>326</v>
      </c>
    </row>
    <row r="228" spans="1:65" s="2" customFormat="1" ht="16.5" customHeight="1">
      <c r="A228" s="35"/>
      <c r="B228" s="36"/>
      <c r="C228" s="250" t="s">
        <v>327</v>
      </c>
      <c r="D228" s="250" t="s">
        <v>291</v>
      </c>
      <c r="E228" s="251" t="s">
        <v>328</v>
      </c>
      <c r="F228" s="252" t="s">
        <v>329</v>
      </c>
      <c r="G228" s="253" t="s">
        <v>167</v>
      </c>
      <c r="H228" s="254">
        <v>1</v>
      </c>
      <c r="I228" s="255"/>
      <c r="J228" s="256">
        <f>ROUND(I228*H228,2)</f>
        <v>0</v>
      </c>
      <c r="K228" s="257"/>
      <c r="L228" s="258"/>
      <c r="M228" s="259" t="s">
        <v>1</v>
      </c>
      <c r="N228" s="260" t="s">
        <v>43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190</v>
      </c>
      <c r="AT228" s="200" t="s">
        <v>291</v>
      </c>
      <c r="AU228" s="200" t="s">
        <v>88</v>
      </c>
      <c r="AY228" s="18" t="s">
        <v>151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86</v>
      </c>
      <c r="BK228" s="201">
        <f>ROUND(I228*H228,2)</f>
        <v>0</v>
      </c>
      <c r="BL228" s="18" t="s">
        <v>158</v>
      </c>
      <c r="BM228" s="200" t="s">
        <v>330</v>
      </c>
    </row>
    <row r="229" spans="1:65" s="2" customFormat="1" ht="33" customHeight="1">
      <c r="A229" s="35"/>
      <c r="B229" s="36"/>
      <c r="C229" s="188" t="s">
        <v>331</v>
      </c>
      <c r="D229" s="188" t="s">
        <v>154</v>
      </c>
      <c r="E229" s="189" t="s">
        <v>332</v>
      </c>
      <c r="F229" s="190" t="s">
        <v>333</v>
      </c>
      <c r="G229" s="191" t="s">
        <v>183</v>
      </c>
      <c r="H229" s="192">
        <v>428.76</v>
      </c>
      <c r="I229" s="193"/>
      <c r="J229" s="194">
        <f>ROUND(I229*H229,2)</f>
        <v>0</v>
      </c>
      <c r="K229" s="195"/>
      <c r="L229" s="40"/>
      <c r="M229" s="196" t="s">
        <v>1</v>
      </c>
      <c r="N229" s="197" t="s">
        <v>43</v>
      </c>
      <c r="O229" s="72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158</v>
      </c>
      <c r="AT229" s="200" t="s">
        <v>154</v>
      </c>
      <c r="AU229" s="200" t="s">
        <v>88</v>
      </c>
      <c r="AY229" s="18" t="s">
        <v>151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8" t="s">
        <v>86</v>
      </c>
      <c r="BK229" s="201">
        <f>ROUND(I229*H229,2)</f>
        <v>0</v>
      </c>
      <c r="BL229" s="18" t="s">
        <v>158</v>
      </c>
      <c r="BM229" s="200" t="s">
        <v>334</v>
      </c>
    </row>
    <row r="230" spans="1:65" s="13" customFormat="1" ht="11.25">
      <c r="B230" s="202"/>
      <c r="C230" s="203"/>
      <c r="D230" s="204" t="s">
        <v>160</v>
      </c>
      <c r="E230" s="203"/>
      <c r="F230" s="206" t="s">
        <v>335</v>
      </c>
      <c r="G230" s="203"/>
      <c r="H230" s="207">
        <v>428.76</v>
      </c>
      <c r="I230" s="208"/>
      <c r="J230" s="203"/>
      <c r="K230" s="203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160</v>
      </c>
      <c r="AU230" s="213" t="s">
        <v>88</v>
      </c>
      <c r="AV230" s="13" t="s">
        <v>88</v>
      </c>
      <c r="AW230" s="13" t="s">
        <v>4</v>
      </c>
      <c r="AX230" s="13" t="s">
        <v>86</v>
      </c>
      <c r="AY230" s="213" t="s">
        <v>151</v>
      </c>
    </row>
    <row r="231" spans="1:65" s="2" customFormat="1" ht="33" customHeight="1">
      <c r="A231" s="35"/>
      <c r="B231" s="36"/>
      <c r="C231" s="188" t="s">
        <v>336</v>
      </c>
      <c r="D231" s="188" t="s">
        <v>154</v>
      </c>
      <c r="E231" s="189" t="s">
        <v>337</v>
      </c>
      <c r="F231" s="190" t="s">
        <v>338</v>
      </c>
      <c r="G231" s="191" t="s">
        <v>183</v>
      </c>
      <c r="H231" s="192">
        <v>38588.400000000001</v>
      </c>
      <c r="I231" s="193"/>
      <c r="J231" s="194">
        <f>ROUND(I231*H231,2)</f>
        <v>0</v>
      </c>
      <c r="K231" s="195"/>
      <c r="L231" s="40"/>
      <c r="M231" s="196" t="s">
        <v>1</v>
      </c>
      <c r="N231" s="197" t="s">
        <v>43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158</v>
      </c>
      <c r="AT231" s="200" t="s">
        <v>154</v>
      </c>
      <c r="AU231" s="200" t="s">
        <v>88</v>
      </c>
      <c r="AY231" s="18" t="s">
        <v>151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86</v>
      </c>
      <c r="BK231" s="201">
        <f>ROUND(I231*H231,2)</f>
        <v>0</v>
      </c>
      <c r="BL231" s="18" t="s">
        <v>158</v>
      </c>
      <c r="BM231" s="200" t="s">
        <v>339</v>
      </c>
    </row>
    <row r="232" spans="1:65" s="13" customFormat="1" ht="11.25">
      <c r="B232" s="202"/>
      <c r="C232" s="203"/>
      <c r="D232" s="204" t="s">
        <v>160</v>
      </c>
      <c r="E232" s="203"/>
      <c r="F232" s="206" t="s">
        <v>340</v>
      </c>
      <c r="G232" s="203"/>
      <c r="H232" s="207">
        <v>38588.400000000001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160</v>
      </c>
      <c r="AU232" s="213" t="s">
        <v>88</v>
      </c>
      <c r="AV232" s="13" t="s">
        <v>88</v>
      </c>
      <c r="AW232" s="13" t="s">
        <v>4</v>
      </c>
      <c r="AX232" s="13" t="s">
        <v>86</v>
      </c>
      <c r="AY232" s="213" t="s">
        <v>151</v>
      </c>
    </row>
    <row r="233" spans="1:65" s="2" customFormat="1" ht="33" customHeight="1">
      <c r="A233" s="35"/>
      <c r="B233" s="36"/>
      <c r="C233" s="188" t="s">
        <v>341</v>
      </c>
      <c r="D233" s="188" t="s">
        <v>154</v>
      </c>
      <c r="E233" s="189" t="s">
        <v>342</v>
      </c>
      <c r="F233" s="190" t="s">
        <v>343</v>
      </c>
      <c r="G233" s="191" t="s">
        <v>183</v>
      </c>
      <c r="H233" s="192">
        <v>428.76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43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158</v>
      </c>
      <c r="AT233" s="200" t="s">
        <v>154</v>
      </c>
      <c r="AU233" s="200" t="s">
        <v>88</v>
      </c>
      <c r="AY233" s="18" t="s">
        <v>151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86</v>
      </c>
      <c r="BK233" s="201">
        <f>ROUND(I233*H233,2)</f>
        <v>0</v>
      </c>
      <c r="BL233" s="18" t="s">
        <v>158</v>
      </c>
      <c r="BM233" s="200" t="s">
        <v>344</v>
      </c>
    </row>
    <row r="234" spans="1:65" s="2" customFormat="1" ht="16.5" customHeight="1">
      <c r="A234" s="35"/>
      <c r="B234" s="36"/>
      <c r="C234" s="188" t="s">
        <v>345</v>
      </c>
      <c r="D234" s="188" t="s">
        <v>154</v>
      </c>
      <c r="E234" s="189" t="s">
        <v>346</v>
      </c>
      <c r="F234" s="190" t="s">
        <v>347</v>
      </c>
      <c r="G234" s="191" t="s">
        <v>183</v>
      </c>
      <c r="H234" s="192">
        <v>428.76</v>
      </c>
      <c r="I234" s="193"/>
      <c r="J234" s="194">
        <f>ROUND(I234*H234,2)</f>
        <v>0</v>
      </c>
      <c r="K234" s="195"/>
      <c r="L234" s="40"/>
      <c r="M234" s="196" t="s">
        <v>1</v>
      </c>
      <c r="N234" s="197" t="s">
        <v>43</v>
      </c>
      <c r="O234" s="72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158</v>
      </c>
      <c r="AT234" s="200" t="s">
        <v>154</v>
      </c>
      <c r="AU234" s="200" t="s">
        <v>88</v>
      </c>
      <c r="AY234" s="18" t="s">
        <v>151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86</v>
      </c>
      <c r="BK234" s="201">
        <f>ROUND(I234*H234,2)</f>
        <v>0</v>
      </c>
      <c r="BL234" s="18" t="s">
        <v>158</v>
      </c>
      <c r="BM234" s="200" t="s">
        <v>348</v>
      </c>
    </row>
    <row r="235" spans="1:65" s="2" customFormat="1" ht="21.75" customHeight="1">
      <c r="A235" s="35"/>
      <c r="B235" s="36"/>
      <c r="C235" s="188" t="s">
        <v>349</v>
      </c>
      <c r="D235" s="188" t="s">
        <v>154</v>
      </c>
      <c r="E235" s="189" t="s">
        <v>350</v>
      </c>
      <c r="F235" s="190" t="s">
        <v>351</v>
      </c>
      <c r="G235" s="191" t="s">
        <v>183</v>
      </c>
      <c r="H235" s="192">
        <v>38588.400000000001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43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158</v>
      </c>
      <c r="AT235" s="200" t="s">
        <v>154</v>
      </c>
      <c r="AU235" s="200" t="s">
        <v>88</v>
      </c>
      <c r="AY235" s="18" t="s">
        <v>151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86</v>
      </c>
      <c r="BK235" s="201">
        <f>ROUND(I235*H235,2)</f>
        <v>0</v>
      </c>
      <c r="BL235" s="18" t="s">
        <v>158</v>
      </c>
      <c r="BM235" s="200" t="s">
        <v>352</v>
      </c>
    </row>
    <row r="236" spans="1:65" s="13" customFormat="1" ht="11.25">
      <c r="B236" s="202"/>
      <c r="C236" s="203"/>
      <c r="D236" s="204" t="s">
        <v>160</v>
      </c>
      <c r="E236" s="203"/>
      <c r="F236" s="206" t="s">
        <v>340</v>
      </c>
      <c r="G236" s="203"/>
      <c r="H236" s="207">
        <v>38588.400000000001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160</v>
      </c>
      <c r="AU236" s="213" t="s">
        <v>88</v>
      </c>
      <c r="AV236" s="13" t="s">
        <v>88</v>
      </c>
      <c r="AW236" s="13" t="s">
        <v>4</v>
      </c>
      <c r="AX236" s="13" t="s">
        <v>86</v>
      </c>
      <c r="AY236" s="213" t="s">
        <v>151</v>
      </c>
    </row>
    <row r="237" spans="1:65" s="2" customFormat="1" ht="21.75" customHeight="1">
      <c r="A237" s="35"/>
      <c r="B237" s="36"/>
      <c r="C237" s="188" t="s">
        <v>353</v>
      </c>
      <c r="D237" s="188" t="s">
        <v>154</v>
      </c>
      <c r="E237" s="189" t="s">
        <v>354</v>
      </c>
      <c r="F237" s="190" t="s">
        <v>355</v>
      </c>
      <c r="G237" s="191" t="s">
        <v>183</v>
      </c>
      <c r="H237" s="192">
        <v>428.76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43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158</v>
      </c>
      <c r="AT237" s="200" t="s">
        <v>154</v>
      </c>
      <c r="AU237" s="200" t="s">
        <v>88</v>
      </c>
      <c r="AY237" s="18" t="s">
        <v>151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86</v>
      </c>
      <c r="BK237" s="201">
        <f>ROUND(I237*H237,2)</f>
        <v>0</v>
      </c>
      <c r="BL237" s="18" t="s">
        <v>158</v>
      </c>
      <c r="BM237" s="200" t="s">
        <v>356</v>
      </c>
    </row>
    <row r="238" spans="1:65" s="2" customFormat="1" ht="16.5" customHeight="1">
      <c r="A238" s="35"/>
      <c r="B238" s="36"/>
      <c r="C238" s="188" t="s">
        <v>357</v>
      </c>
      <c r="D238" s="188" t="s">
        <v>154</v>
      </c>
      <c r="E238" s="189" t="s">
        <v>358</v>
      </c>
      <c r="F238" s="190" t="s">
        <v>359</v>
      </c>
      <c r="G238" s="191" t="s">
        <v>183</v>
      </c>
      <c r="H238" s="192">
        <v>55</v>
      </c>
      <c r="I238" s="193"/>
      <c r="J238" s="194">
        <f>ROUND(I238*H238,2)</f>
        <v>0</v>
      </c>
      <c r="K238" s="195"/>
      <c r="L238" s="40"/>
      <c r="M238" s="196" t="s">
        <v>1</v>
      </c>
      <c r="N238" s="197" t="s">
        <v>43</v>
      </c>
      <c r="O238" s="7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158</v>
      </c>
      <c r="AT238" s="200" t="s">
        <v>154</v>
      </c>
      <c r="AU238" s="200" t="s">
        <v>88</v>
      </c>
      <c r="AY238" s="18" t="s">
        <v>151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8" t="s">
        <v>86</v>
      </c>
      <c r="BK238" s="201">
        <f>ROUND(I238*H238,2)</f>
        <v>0</v>
      </c>
      <c r="BL238" s="18" t="s">
        <v>158</v>
      </c>
      <c r="BM238" s="200" t="s">
        <v>360</v>
      </c>
    </row>
    <row r="239" spans="1:65" s="2" customFormat="1" ht="21.75" customHeight="1">
      <c r="A239" s="35"/>
      <c r="B239" s="36"/>
      <c r="C239" s="188" t="s">
        <v>361</v>
      </c>
      <c r="D239" s="188" t="s">
        <v>154</v>
      </c>
      <c r="E239" s="189" t="s">
        <v>362</v>
      </c>
      <c r="F239" s="190" t="s">
        <v>363</v>
      </c>
      <c r="G239" s="191" t="s">
        <v>183</v>
      </c>
      <c r="H239" s="192">
        <v>1.62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43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8.2000000000000003E-2</v>
      </c>
      <c r="T239" s="199">
        <f>S239*H239</f>
        <v>0.13284000000000001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158</v>
      </c>
      <c r="AT239" s="200" t="s">
        <v>154</v>
      </c>
      <c r="AU239" s="200" t="s">
        <v>88</v>
      </c>
      <c r="AY239" s="18" t="s">
        <v>151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86</v>
      </c>
      <c r="BK239" s="201">
        <f>ROUND(I239*H239,2)</f>
        <v>0</v>
      </c>
      <c r="BL239" s="18" t="s">
        <v>158</v>
      </c>
      <c r="BM239" s="200" t="s">
        <v>364</v>
      </c>
    </row>
    <row r="240" spans="1:65" s="13" customFormat="1" ht="11.25">
      <c r="B240" s="202"/>
      <c r="C240" s="203"/>
      <c r="D240" s="204" t="s">
        <v>160</v>
      </c>
      <c r="E240" s="205" t="s">
        <v>1</v>
      </c>
      <c r="F240" s="206" t="s">
        <v>365</v>
      </c>
      <c r="G240" s="203"/>
      <c r="H240" s="207">
        <v>1.62</v>
      </c>
      <c r="I240" s="208"/>
      <c r="J240" s="203"/>
      <c r="K240" s="203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160</v>
      </c>
      <c r="AU240" s="213" t="s">
        <v>88</v>
      </c>
      <c r="AV240" s="13" t="s">
        <v>88</v>
      </c>
      <c r="AW240" s="13" t="s">
        <v>34</v>
      </c>
      <c r="AX240" s="13" t="s">
        <v>86</v>
      </c>
      <c r="AY240" s="213" t="s">
        <v>151</v>
      </c>
    </row>
    <row r="241" spans="1:65" s="2" customFormat="1" ht="21.75" customHeight="1">
      <c r="A241" s="35"/>
      <c r="B241" s="36"/>
      <c r="C241" s="188" t="s">
        <v>366</v>
      </c>
      <c r="D241" s="188" t="s">
        <v>154</v>
      </c>
      <c r="E241" s="189" t="s">
        <v>367</v>
      </c>
      <c r="F241" s="190" t="s">
        <v>368</v>
      </c>
      <c r="G241" s="191" t="s">
        <v>183</v>
      </c>
      <c r="H241" s="192">
        <v>1.68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43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158</v>
      </c>
      <c r="AT241" s="200" t="s">
        <v>154</v>
      </c>
      <c r="AU241" s="200" t="s">
        <v>88</v>
      </c>
      <c r="AY241" s="18" t="s">
        <v>151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86</v>
      </c>
      <c r="BK241" s="201">
        <f>ROUND(I241*H241,2)</f>
        <v>0</v>
      </c>
      <c r="BL241" s="18" t="s">
        <v>158</v>
      </c>
      <c r="BM241" s="200" t="s">
        <v>369</v>
      </c>
    </row>
    <row r="242" spans="1:65" s="15" customFormat="1" ht="11.25">
      <c r="B242" s="225"/>
      <c r="C242" s="226"/>
      <c r="D242" s="204" t="s">
        <v>160</v>
      </c>
      <c r="E242" s="227" t="s">
        <v>1</v>
      </c>
      <c r="F242" s="228" t="s">
        <v>370</v>
      </c>
      <c r="G242" s="226"/>
      <c r="H242" s="227" t="s">
        <v>1</v>
      </c>
      <c r="I242" s="229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160</v>
      </c>
      <c r="AU242" s="234" t="s">
        <v>88</v>
      </c>
      <c r="AV242" s="15" t="s">
        <v>86</v>
      </c>
      <c r="AW242" s="15" t="s">
        <v>34</v>
      </c>
      <c r="AX242" s="15" t="s">
        <v>78</v>
      </c>
      <c r="AY242" s="234" t="s">
        <v>151</v>
      </c>
    </row>
    <row r="243" spans="1:65" s="13" customFormat="1" ht="11.25">
      <c r="B243" s="202"/>
      <c r="C243" s="203"/>
      <c r="D243" s="204" t="s">
        <v>160</v>
      </c>
      <c r="E243" s="205" t="s">
        <v>1</v>
      </c>
      <c r="F243" s="206" t="s">
        <v>371</v>
      </c>
      <c r="G243" s="203"/>
      <c r="H243" s="207">
        <v>1.68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160</v>
      </c>
      <c r="AU243" s="213" t="s">
        <v>88</v>
      </c>
      <c r="AV243" s="13" t="s">
        <v>88</v>
      </c>
      <c r="AW243" s="13" t="s">
        <v>34</v>
      </c>
      <c r="AX243" s="13" t="s">
        <v>86</v>
      </c>
      <c r="AY243" s="213" t="s">
        <v>151</v>
      </c>
    </row>
    <row r="244" spans="1:65" s="2" customFormat="1" ht="21.75" customHeight="1">
      <c r="A244" s="35"/>
      <c r="B244" s="36"/>
      <c r="C244" s="188" t="s">
        <v>372</v>
      </c>
      <c r="D244" s="188" t="s">
        <v>154</v>
      </c>
      <c r="E244" s="189" t="s">
        <v>373</v>
      </c>
      <c r="F244" s="190" t="s">
        <v>374</v>
      </c>
      <c r="G244" s="191" t="s">
        <v>183</v>
      </c>
      <c r="H244" s="192">
        <v>1.6</v>
      </c>
      <c r="I244" s="193"/>
      <c r="J244" s="194">
        <f>ROUND(I244*H244,2)</f>
        <v>0</v>
      </c>
      <c r="K244" s="195"/>
      <c r="L244" s="40"/>
      <c r="M244" s="196" t="s">
        <v>1</v>
      </c>
      <c r="N244" s="197" t="s">
        <v>43</v>
      </c>
      <c r="O244" s="72"/>
      <c r="P244" s="198">
        <f>O244*H244</f>
        <v>0</v>
      </c>
      <c r="Q244" s="198">
        <v>0</v>
      </c>
      <c r="R244" s="198">
        <f>Q244*H244</f>
        <v>0</v>
      </c>
      <c r="S244" s="198">
        <v>8.7999999999999995E-2</v>
      </c>
      <c r="T244" s="199">
        <f>S244*H244</f>
        <v>0.14080000000000001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158</v>
      </c>
      <c r="AT244" s="200" t="s">
        <v>154</v>
      </c>
      <c r="AU244" s="200" t="s">
        <v>88</v>
      </c>
      <c r="AY244" s="18" t="s">
        <v>151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8" t="s">
        <v>86</v>
      </c>
      <c r="BK244" s="201">
        <f>ROUND(I244*H244,2)</f>
        <v>0</v>
      </c>
      <c r="BL244" s="18" t="s">
        <v>158</v>
      </c>
      <c r="BM244" s="200" t="s">
        <v>375</v>
      </c>
    </row>
    <row r="245" spans="1:65" s="13" customFormat="1" ht="11.25">
      <c r="B245" s="202"/>
      <c r="C245" s="203"/>
      <c r="D245" s="204" t="s">
        <v>160</v>
      </c>
      <c r="E245" s="205" t="s">
        <v>1</v>
      </c>
      <c r="F245" s="206" t="s">
        <v>376</v>
      </c>
      <c r="G245" s="203"/>
      <c r="H245" s="207">
        <v>1.6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160</v>
      </c>
      <c r="AU245" s="213" t="s">
        <v>88</v>
      </c>
      <c r="AV245" s="13" t="s">
        <v>88</v>
      </c>
      <c r="AW245" s="13" t="s">
        <v>34</v>
      </c>
      <c r="AX245" s="13" t="s">
        <v>86</v>
      </c>
      <c r="AY245" s="213" t="s">
        <v>151</v>
      </c>
    </row>
    <row r="246" spans="1:65" s="2" customFormat="1" ht="33" customHeight="1">
      <c r="A246" s="35"/>
      <c r="B246" s="36"/>
      <c r="C246" s="188" t="s">
        <v>377</v>
      </c>
      <c r="D246" s="188" t="s">
        <v>154</v>
      </c>
      <c r="E246" s="189" t="s">
        <v>378</v>
      </c>
      <c r="F246" s="190" t="s">
        <v>379</v>
      </c>
      <c r="G246" s="191" t="s">
        <v>183</v>
      </c>
      <c r="H246" s="192">
        <v>357.78</v>
      </c>
      <c r="I246" s="193"/>
      <c r="J246" s="194">
        <f>ROUND(I246*H246,2)</f>
        <v>0</v>
      </c>
      <c r="K246" s="195"/>
      <c r="L246" s="40"/>
      <c r="M246" s="196" t="s">
        <v>1</v>
      </c>
      <c r="N246" s="197" t="s">
        <v>43</v>
      </c>
      <c r="O246" s="72"/>
      <c r="P246" s="198">
        <f>O246*H246</f>
        <v>0</v>
      </c>
      <c r="Q246" s="198">
        <v>0</v>
      </c>
      <c r="R246" s="198">
        <f>Q246*H246</f>
        <v>0</v>
      </c>
      <c r="S246" s="198">
        <v>4.5999999999999999E-2</v>
      </c>
      <c r="T246" s="199">
        <f>S246*H246</f>
        <v>16.457879999999999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158</v>
      </c>
      <c r="AT246" s="200" t="s">
        <v>154</v>
      </c>
      <c r="AU246" s="200" t="s">
        <v>88</v>
      </c>
      <c r="AY246" s="18" t="s">
        <v>151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8" t="s">
        <v>86</v>
      </c>
      <c r="BK246" s="201">
        <f>ROUND(I246*H246,2)</f>
        <v>0</v>
      </c>
      <c r="BL246" s="18" t="s">
        <v>158</v>
      </c>
      <c r="BM246" s="200" t="s">
        <v>380</v>
      </c>
    </row>
    <row r="247" spans="1:65" s="15" customFormat="1" ht="11.25">
      <c r="B247" s="225"/>
      <c r="C247" s="226"/>
      <c r="D247" s="204" t="s">
        <v>160</v>
      </c>
      <c r="E247" s="227" t="s">
        <v>1</v>
      </c>
      <c r="F247" s="228" t="s">
        <v>258</v>
      </c>
      <c r="G247" s="226"/>
      <c r="H247" s="227" t="s">
        <v>1</v>
      </c>
      <c r="I247" s="229"/>
      <c r="J247" s="226"/>
      <c r="K247" s="226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160</v>
      </c>
      <c r="AU247" s="234" t="s">
        <v>88</v>
      </c>
      <c r="AV247" s="15" t="s">
        <v>86</v>
      </c>
      <c r="AW247" s="15" t="s">
        <v>34</v>
      </c>
      <c r="AX247" s="15" t="s">
        <v>78</v>
      </c>
      <c r="AY247" s="234" t="s">
        <v>151</v>
      </c>
    </row>
    <row r="248" spans="1:65" s="13" customFormat="1" ht="11.25">
      <c r="B248" s="202"/>
      <c r="C248" s="203"/>
      <c r="D248" s="204" t="s">
        <v>160</v>
      </c>
      <c r="E248" s="205" t="s">
        <v>1</v>
      </c>
      <c r="F248" s="206" t="s">
        <v>259</v>
      </c>
      <c r="G248" s="203"/>
      <c r="H248" s="207">
        <v>38.159999999999997</v>
      </c>
      <c r="I248" s="208"/>
      <c r="J248" s="203"/>
      <c r="K248" s="203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160</v>
      </c>
      <c r="AU248" s="213" t="s">
        <v>88</v>
      </c>
      <c r="AV248" s="13" t="s">
        <v>88</v>
      </c>
      <c r="AW248" s="13" t="s">
        <v>34</v>
      </c>
      <c r="AX248" s="13" t="s">
        <v>78</v>
      </c>
      <c r="AY248" s="213" t="s">
        <v>151</v>
      </c>
    </row>
    <row r="249" spans="1:65" s="13" customFormat="1" ht="11.25">
      <c r="B249" s="202"/>
      <c r="C249" s="203"/>
      <c r="D249" s="204" t="s">
        <v>160</v>
      </c>
      <c r="E249" s="205" t="s">
        <v>1</v>
      </c>
      <c r="F249" s="206" t="s">
        <v>260</v>
      </c>
      <c r="G249" s="203"/>
      <c r="H249" s="207">
        <v>13.2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160</v>
      </c>
      <c r="AU249" s="213" t="s">
        <v>88</v>
      </c>
      <c r="AV249" s="13" t="s">
        <v>88</v>
      </c>
      <c r="AW249" s="13" t="s">
        <v>34</v>
      </c>
      <c r="AX249" s="13" t="s">
        <v>78</v>
      </c>
      <c r="AY249" s="213" t="s">
        <v>151</v>
      </c>
    </row>
    <row r="250" spans="1:65" s="13" customFormat="1" ht="11.25">
      <c r="B250" s="202"/>
      <c r="C250" s="203"/>
      <c r="D250" s="204" t="s">
        <v>160</v>
      </c>
      <c r="E250" s="205" t="s">
        <v>1</v>
      </c>
      <c r="F250" s="206" t="s">
        <v>261</v>
      </c>
      <c r="G250" s="203"/>
      <c r="H250" s="207">
        <v>40.479999999999997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160</v>
      </c>
      <c r="AU250" s="213" t="s">
        <v>88</v>
      </c>
      <c r="AV250" s="13" t="s">
        <v>88</v>
      </c>
      <c r="AW250" s="13" t="s">
        <v>34</v>
      </c>
      <c r="AX250" s="13" t="s">
        <v>78</v>
      </c>
      <c r="AY250" s="213" t="s">
        <v>151</v>
      </c>
    </row>
    <row r="251" spans="1:65" s="13" customFormat="1" ht="11.25">
      <c r="B251" s="202"/>
      <c r="C251" s="203"/>
      <c r="D251" s="204" t="s">
        <v>160</v>
      </c>
      <c r="E251" s="205" t="s">
        <v>1</v>
      </c>
      <c r="F251" s="206" t="s">
        <v>262</v>
      </c>
      <c r="G251" s="203"/>
      <c r="H251" s="207">
        <v>12.71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160</v>
      </c>
      <c r="AU251" s="213" t="s">
        <v>88</v>
      </c>
      <c r="AV251" s="13" t="s">
        <v>88</v>
      </c>
      <c r="AW251" s="13" t="s">
        <v>34</v>
      </c>
      <c r="AX251" s="13" t="s">
        <v>78</v>
      </c>
      <c r="AY251" s="213" t="s">
        <v>151</v>
      </c>
    </row>
    <row r="252" spans="1:65" s="13" customFormat="1" ht="11.25">
      <c r="B252" s="202"/>
      <c r="C252" s="203"/>
      <c r="D252" s="204" t="s">
        <v>160</v>
      </c>
      <c r="E252" s="205" t="s">
        <v>1</v>
      </c>
      <c r="F252" s="206" t="s">
        <v>263</v>
      </c>
      <c r="G252" s="203"/>
      <c r="H252" s="207">
        <v>27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160</v>
      </c>
      <c r="AU252" s="213" t="s">
        <v>88</v>
      </c>
      <c r="AV252" s="13" t="s">
        <v>88</v>
      </c>
      <c r="AW252" s="13" t="s">
        <v>34</v>
      </c>
      <c r="AX252" s="13" t="s">
        <v>78</v>
      </c>
      <c r="AY252" s="213" t="s">
        <v>151</v>
      </c>
    </row>
    <row r="253" spans="1:65" s="16" customFormat="1" ht="11.25">
      <c r="B253" s="235"/>
      <c r="C253" s="236"/>
      <c r="D253" s="204" t="s">
        <v>160</v>
      </c>
      <c r="E253" s="237" t="s">
        <v>1</v>
      </c>
      <c r="F253" s="238" t="s">
        <v>264</v>
      </c>
      <c r="G253" s="236"/>
      <c r="H253" s="239">
        <v>131.55000000000001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160</v>
      </c>
      <c r="AU253" s="245" t="s">
        <v>88</v>
      </c>
      <c r="AV253" s="16" t="s">
        <v>152</v>
      </c>
      <c r="AW253" s="16" t="s">
        <v>34</v>
      </c>
      <c r="AX253" s="16" t="s">
        <v>78</v>
      </c>
      <c r="AY253" s="245" t="s">
        <v>151</v>
      </c>
    </row>
    <row r="254" spans="1:65" s="15" customFormat="1" ht="11.25">
      <c r="B254" s="225"/>
      <c r="C254" s="226"/>
      <c r="D254" s="204" t="s">
        <v>160</v>
      </c>
      <c r="E254" s="227" t="s">
        <v>1</v>
      </c>
      <c r="F254" s="228" t="s">
        <v>265</v>
      </c>
      <c r="G254" s="226"/>
      <c r="H254" s="227" t="s">
        <v>1</v>
      </c>
      <c r="I254" s="229"/>
      <c r="J254" s="226"/>
      <c r="K254" s="226"/>
      <c r="L254" s="230"/>
      <c r="M254" s="231"/>
      <c r="N254" s="232"/>
      <c r="O254" s="232"/>
      <c r="P254" s="232"/>
      <c r="Q254" s="232"/>
      <c r="R254" s="232"/>
      <c r="S254" s="232"/>
      <c r="T254" s="233"/>
      <c r="AT254" s="234" t="s">
        <v>160</v>
      </c>
      <c r="AU254" s="234" t="s">
        <v>88</v>
      </c>
      <c r="AV254" s="15" t="s">
        <v>86</v>
      </c>
      <c r="AW254" s="15" t="s">
        <v>34</v>
      </c>
      <c r="AX254" s="15" t="s">
        <v>78</v>
      </c>
      <c r="AY254" s="234" t="s">
        <v>151</v>
      </c>
    </row>
    <row r="255" spans="1:65" s="13" customFormat="1" ht="11.25">
      <c r="B255" s="202"/>
      <c r="C255" s="203"/>
      <c r="D255" s="204" t="s">
        <v>160</v>
      </c>
      <c r="E255" s="205" t="s">
        <v>1</v>
      </c>
      <c r="F255" s="206" t="s">
        <v>259</v>
      </c>
      <c r="G255" s="203"/>
      <c r="H255" s="207">
        <v>38.159999999999997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160</v>
      </c>
      <c r="AU255" s="213" t="s">
        <v>88</v>
      </c>
      <c r="AV255" s="13" t="s">
        <v>88</v>
      </c>
      <c r="AW255" s="13" t="s">
        <v>34</v>
      </c>
      <c r="AX255" s="13" t="s">
        <v>78</v>
      </c>
      <c r="AY255" s="213" t="s">
        <v>151</v>
      </c>
    </row>
    <row r="256" spans="1:65" s="13" customFormat="1" ht="11.25">
      <c r="B256" s="202"/>
      <c r="C256" s="203"/>
      <c r="D256" s="204" t="s">
        <v>160</v>
      </c>
      <c r="E256" s="205" t="s">
        <v>1</v>
      </c>
      <c r="F256" s="206" t="s">
        <v>260</v>
      </c>
      <c r="G256" s="203"/>
      <c r="H256" s="207">
        <v>13.2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160</v>
      </c>
      <c r="AU256" s="213" t="s">
        <v>88</v>
      </c>
      <c r="AV256" s="13" t="s">
        <v>88</v>
      </c>
      <c r="AW256" s="13" t="s">
        <v>34</v>
      </c>
      <c r="AX256" s="13" t="s">
        <v>78</v>
      </c>
      <c r="AY256" s="213" t="s">
        <v>151</v>
      </c>
    </row>
    <row r="257" spans="1:65" s="13" customFormat="1" ht="11.25">
      <c r="B257" s="202"/>
      <c r="C257" s="203"/>
      <c r="D257" s="204" t="s">
        <v>160</v>
      </c>
      <c r="E257" s="205" t="s">
        <v>1</v>
      </c>
      <c r="F257" s="206" t="s">
        <v>266</v>
      </c>
      <c r="G257" s="203"/>
      <c r="H257" s="207">
        <v>36.08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160</v>
      </c>
      <c r="AU257" s="213" t="s">
        <v>88</v>
      </c>
      <c r="AV257" s="13" t="s">
        <v>88</v>
      </c>
      <c r="AW257" s="13" t="s">
        <v>34</v>
      </c>
      <c r="AX257" s="13" t="s">
        <v>78</v>
      </c>
      <c r="AY257" s="213" t="s">
        <v>151</v>
      </c>
    </row>
    <row r="258" spans="1:65" s="13" customFormat="1" ht="11.25">
      <c r="B258" s="202"/>
      <c r="C258" s="203"/>
      <c r="D258" s="204" t="s">
        <v>160</v>
      </c>
      <c r="E258" s="205" t="s">
        <v>1</v>
      </c>
      <c r="F258" s="206" t="s">
        <v>262</v>
      </c>
      <c r="G258" s="203"/>
      <c r="H258" s="207">
        <v>12.71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160</v>
      </c>
      <c r="AU258" s="213" t="s">
        <v>88</v>
      </c>
      <c r="AV258" s="13" t="s">
        <v>88</v>
      </c>
      <c r="AW258" s="13" t="s">
        <v>34</v>
      </c>
      <c r="AX258" s="13" t="s">
        <v>78</v>
      </c>
      <c r="AY258" s="213" t="s">
        <v>151</v>
      </c>
    </row>
    <row r="259" spans="1:65" s="13" customFormat="1" ht="11.25">
      <c r="B259" s="202"/>
      <c r="C259" s="203"/>
      <c r="D259" s="204" t="s">
        <v>160</v>
      </c>
      <c r="E259" s="205" t="s">
        <v>1</v>
      </c>
      <c r="F259" s="206" t="s">
        <v>263</v>
      </c>
      <c r="G259" s="203"/>
      <c r="H259" s="207">
        <v>27</v>
      </c>
      <c r="I259" s="208"/>
      <c r="J259" s="203"/>
      <c r="K259" s="203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160</v>
      </c>
      <c r="AU259" s="213" t="s">
        <v>88</v>
      </c>
      <c r="AV259" s="13" t="s">
        <v>88</v>
      </c>
      <c r="AW259" s="13" t="s">
        <v>34</v>
      </c>
      <c r="AX259" s="13" t="s">
        <v>78</v>
      </c>
      <c r="AY259" s="213" t="s">
        <v>151</v>
      </c>
    </row>
    <row r="260" spans="1:65" s="13" customFormat="1" ht="11.25">
      <c r="B260" s="202"/>
      <c r="C260" s="203"/>
      <c r="D260" s="204" t="s">
        <v>160</v>
      </c>
      <c r="E260" s="205" t="s">
        <v>1</v>
      </c>
      <c r="F260" s="206" t="s">
        <v>267</v>
      </c>
      <c r="G260" s="203"/>
      <c r="H260" s="207">
        <v>29.4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160</v>
      </c>
      <c r="AU260" s="213" t="s">
        <v>88</v>
      </c>
      <c r="AV260" s="13" t="s">
        <v>88</v>
      </c>
      <c r="AW260" s="13" t="s">
        <v>34</v>
      </c>
      <c r="AX260" s="13" t="s">
        <v>78</v>
      </c>
      <c r="AY260" s="213" t="s">
        <v>151</v>
      </c>
    </row>
    <row r="261" spans="1:65" s="16" customFormat="1" ht="11.25">
      <c r="B261" s="235"/>
      <c r="C261" s="236"/>
      <c r="D261" s="204" t="s">
        <v>160</v>
      </c>
      <c r="E261" s="237" t="s">
        <v>1</v>
      </c>
      <c r="F261" s="238" t="s">
        <v>264</v>
      </c>
      <c r="G261" s="236"/>
      <c r="H261" s="239">
        <v>156.55000000000001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160</v>
      </c>
      <c r="AU261" s="245" t="s">
        <v>88</v>
      </c>
      <c r="AV261" s="16" t="s">
        <v>152</v>
      </c>
      <c r="AW261" s="16" t="s">
        <v>34</v>
      </c>
      <c r="AX261" s="16" t="s">
        <v>78</v>
      </c>
      <c r="AY261" s="245" t="s">
        <v>151</v>
      </c>
    </row>
    <row r="262" spans="1:65" s="15" customFormat="1" ht="11.25">
      <c r="B262" s="225"/>
      <c r="C262" s="226"/>
      <c r="D262" s="204" t="s">
        <v>160</v>
      </c>
      <c r="E262" s="227" t="s">
        <v>1</v>
      </c>
      <c r="F262" s="228" t="s">
        <v>268</v>
      </c>
      <c r="G262" s="226"/>
      <c r="H262" s="227" t="s">
        <v>1</v>
      </c>
      <c r="I262" s="229"/>
      <c r="J262" s="226"/>
      <c r="K262" s="226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160</v>
      </c>
      <c r="AU262" s="234" t="s">
        <v>88</v>
      </c>
      <c r="AV262" s="15" t="s">
        <v>86</v>
      </c>
      <c r="AW262" s="15" t="s">
        <v>34</v>
      </c>
      <c r="AX262" s="15" t="s">
        <v>78</v>
      </c>
      <c r="AY262" s="234" t="s">
        <v>151</v>
      </c>
    </row>
    <row r="263" spans="1:65" s="13" customFormat="1" ht="11.25">
      <c r="B263" s="202"/>
      <c r="C263" s="203"/>
      <c r="D263" s="204" t="s">
        <v>160</v>
      </c>
      <c r="E263" s="205" t="s">
        <v>1</v>
      </c>
      <c r="F263" s="206" t="s">
        <v>269</v>
      </c>
      <c r="G263" s="203"/>
      <c r="H263" s="207">
        <v>48.24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160</v>
      </c>
      <c r="AU263" s="213" t="s">
        <v>88</v>
      </c>
      <c r="AV263" s="13" t="s">
        <v>88</v>
      </c>
      <c r="AW263" s="13" t="s">
        <v>34</v>
      </c>
      <c r="AX263" s="13" t="s">
        <v>78</v>
      </c>
      <c r="AY263" s="213" t="s">
        <v>151</v>
      </c>
    </row>
    <row r="264" spans="1:65" s="13" customFormat="1" ht="11.25">
      <c r="B264" s="202"/>
      <c r="C264" s="203"/>
      <c r="D264" s="204" t="s">
        <v>160</v>
      </c>
      <c r="E264" s="205" t="s">
        <v>1</v>
      </c>
      <c r="F264" s="206" t="s">
        <v>270</v>
      </c>
      <c r="G264" s="203"/>
      <c r="H264" s="207">
        <v>21.44</v>
      </c>
      <c r="I264" s="208"/>
      <c r="J264" s="203"/>
      <c r="K264" s="203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160</v>
      </c>
      <c r="AU264" s="213" t="s">
        <v>88</v>
      </c>
      <c r="AV264" s="13" t="s">
        <v>88</v>
      </c>
      <c r="AW264" s="13" t="s">
        <v>34</v>
      </c>
      <c r="AX264" s="13" t="s">
        <v>78</v>
      </c>
      <c r="AY264" s="213" t="s">
        <v>151</v>
      </c>
    </row>
    <row r="265" spans="1:65" s="16" customFormat="1" ht="11.25">
      <c r="B265" s="235"/>
      <c r="C265" s="236"/>
      <c r="D265" s="204" t="s">
        <v>160</v>
      </c>
      <c r="E265" s="237" t="s">
        <v>1</v>
      </c>
      <c r="F265" s="238" t="s">
        <v>264</v>
      </c>
      <c r="G265" s="236"/>
      <c r="H265" s="239">
        <v>69.680000000000007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160</v>
      </c>
      <c r="AU265" s="245" t="s">
        <v>88</v>
      </c>
      <c r="AV265" s="16" t="s">
        <v>152</v>
      </c>
      <c r="AW265" s="16" t="s">
        <v>34</v>
      </c>
      <c r="AX265" s="16" t="s">
        <v>78</v>
      </c>
      <c r="AY265" s="245" t="s">
        <v>151</v>
      </c>
    </row>
    <row r="266" spans="1:65" s="14" customFormat="1" ht="11.25">
      <c r="B266" s="214"/>
      <c r="C266" s="215"/>
      <c r="D266" s="204" t="s">
        <v>160</v>
      </c>
      <c r="E266" s="216" t="s">
        <v>1</v>
      </c>
      <c r="F266" s="217" t="s">
        <v>172</v>
      </c>
      <c r="G266" s="215"/>
      <c r="H266" s="218">
        <v>357.78000000000003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160</v>
      </c>
      <c r="AU266" s="224" t="s">
        <v>88</v>
      </c>
      <c r="AV266" s="14" t="s">
        <v>158</v>
      </c>
      <c r="AW266" s="14" t="s">
        <v>34</v>
      </c>
      <c r="AX266" s="14" t="s">
        <v>86</v>
      </c>
      <c r="AY266" s="224" t="s">
        <v>151</v>
      </c>
    </row>
    <row r="267" spans="1:65" s="12" customFormat="1" ht="22.9" customHeight="1">
      <c r="B267" s="172"/>
      <c r="C267" s="173"/>
      <c r="D267" s="174" t="s">
        <v>77</v>
      </c>
      <c r="E267" s="186" t="s">
        <v>381</v>
      </c>
      <c r="F267" s="186" t="s">
        <v>382</v>
      </c>
      <c r="G267" s="173"/>
      <c r="H267" s="173"/>
      <c r="I267" s="176"/>
      <c r="J267" s="187">
        <f>BK267</f>
        <v>0</v>
      </c>
      <c r="K267" s="173"/>
      <c r="L267" s="178"/>
      <c r="M267" s="179"/>
      <c r="N267" s="180"/>
      <c r="O267" s="180"/>
      <c r="P267" s="181">
        <f>SUM(P268:P279)</f>
        <v>0</v>
      </c>
      <c r="Q267" s="180"/>
      <c r="R267" s="181">
        <f>SUM(R268:R279)</f>
        <v>0</v>
      </c>
      <c r="S267" s="180"/>
      <c r="T267" s="182">
        <f>SUM(T268:T279)</f>
        <v>0</v>
      </c>
      <c r="AR267" s="183" t="s">
        <v>86</v>
      </c>
      <c r="AT267" s="184" t="s">
        <v>77</v>
      </c>
      <c r="AU267" s="184" t="s">
        <v>86</v>
      </c>
      <c r="AY267" s="183" t="s">
        <v>151</v>
      </c>
      <c r="BK267" s="185">
        <f>SUM(BK268:BK279)</f>
        <v>0</v>
      </c>
    </row>
    <row r="268" spans="1:65" s="2" customFormat="1" ht="55.5" customHeight="1">
      <c r="A268" s="35"/>
      <c r="B268" s="36"/>
      <c r="C268" s="188" t="s">
        <v>383</v>
      </c>
      <c r="D268" s="188" t="s">
        <v>154</v>
      </c>
      <c r="E268" s="189" t="s">
        <v>384</v>
      </c>
      <c r="F268" s="190" t="s">
        <v>385</v>
      </c>
      <c r="G268" s="191" t="s">
        <v>386</v>
      </c>
      <c r="H268" s="192">
        <v>0.15</v>
      </c>
      <c r="I268" s="193"/>
      <c r="J268" s="194">
        <f>ROUND(I268*H268,2)</f>
        <v>0</v>
      </c>
      <c r="K268" s="195"/>
      <c r="L268" s="40"/>
      <c r="M268" s="196" t="s">
        <v>1</v>
      </c>
      <c r="N268" s="197" t="s">
        <v>43</v>
      </c>
      <c r="O268" s="72"/>
      <c r="P268" s="198">
        <f>O268*H268</f>
        <v>0</v>
      </c>
      <c r="Q268" s="198">
        <v>0</v>
      </c>
      <c r="R268" s="198">
        <f>Q268*H268</f>
        <v>0</v>
      </c>
      <c r="S268" s="198">
        <v>0</v>
      </c>
      <c r="T268" s="19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158</v>
      </c>
      <c r="AT268" s="200" t="s">
        <v>154</v>
      </c>
      <c r="AU268" s="200" t="s">
        <v>88</v>
      </c>
      <c r="AY268" s="18" t="s">
        <v>151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8" t="s">
        <v>86</v>
      </c>
      <c r="BK268" s="201">
        <f>ROUND(I268*H268,2)</f>
        <v>0</v>
      </c>
      <c r="BL268" s="18" t="s">
        <v>158</v>
      </c>
      <c r="BM268" s="200" t="s">
        <v>387</v>
      </c>
    </row>
    <row r="269" spans="1:65" s="2" customFormat="1" ht="29.25">
      <c r="A269" s="35"/>
      <c r="B269" s="36"/>
      <c r="C269" s="37"/>
      <c r="D269" s="204" t="s">
        <v>279</v>
      </c>
      <c r="E269" s="37"/>
      <c r="F269" s="246" t="s">
        <v>388</v>
      </c>
      <c r="G269" s="37"/>
      <c r="H269" s="37"/>
      <c r="I269" s="247"/>
      <c r="J269" s="37"/>
      <c r="K269" s="37"/>
      <c r="L269" s="40"/>
      <c r="M269" s="248"/>
      <c r="N269" s="249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279</v>
      </c>
      <c r="AU269" s="18" t="s">
        <v>88</v>
      </c>
    </row>
    <row r="270" spans="1:65" s="2" customFormat="1" ht="21.75" customHeight="1">
      <c r="A270" s="35"/>
      <c r="B270" s="36"/>
      <c r="C270" s="188" t="s">
        <v>389</v>
      </c>
      <c r="D270" s="188" t="s">
        <v>154</v>
      </c>
      <c r="E270" s="189" t="s">
        <v>390</v>
      </c>
      <c r="F270" s="190" t="s">
        <v>391</v>
      </c>
      <c r="G270" s="191" t="s">
        <v>386</v>
      </c>
      <c r="H270" s="192">
        <v>17.113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43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158</v>
      </c>
      <c r="AT270" s="200" t="s">
        <v>154</v>
      </c>
      <c r="AU270" s="200" t="s">
        <v>88</v>
      </c>
      <c r="AY270" s="18" t="s">
        <v>151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8" t="s">
        <v>86</v>
      </c>
      <c r="BK270" s="201">
        <f>ROUND(I270*H270,2)</f>
        <v>0</v>
      </c>
      <c r="BL270" s="18" t="s">
        <v>158</v>
      </c>
      <c r="BM270" s="200" t="s">
        <v>392</v>
      </c>
    </row>
    <row r="271" spans="1:65" s="2" customFormat="1" ht="21.75" customHeight="1">
      <c r="A271" s="35"/>
      <c r="B271" s="36"/>
      <c r="C271" s="188" t="s">
        <v>393</v>
      </c>
      <c r="D271" s="188" t="s">
        <v>154</v>
      </c>
      <c r="E271" s="189" t="s">
        <v>394</v>
      </c>
      <c r="F271" s="190" t="s">
        <v>395</v>
      </c>
      <c r="G271" s="191" t="s">
        <v>386</v>
      </c>
      <c r="H271" s="192">
        <v>17.113</v>
      </c>
      <c r="I271" s="193"/>
      <c r="J271" s="194">
        <f>ROUND(I271*H271,2)</f>
        <v>0</v>
      </c>
      <c r="K271" s="195"/>
      <c r="L271" s="40"/>
      <c r="M271" s="196" t="s">
        <v>1</v>
      </c>
      <c r="N271" s="197" t="s">
        <v>43</v>
      </c>
      <c r="O271" s="72"/>
      <c r="P271" s="198">
        <f>O271*H271</f>
        <v>0</v>
      </c>
      <c r="Q271" s="198">
        <v>0</v>
      </c>
      <c r="R271" s="198">
        <f>Q271*H271</f>
        <v>0</v>
      </c>
      <c r="S271" s="198">
        <v>0</v>
      </c>
      <c r="T271" s="19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158</v>
      </c>
      <c r="AT271" s="200" t="s">
        <v>154</v>
      </c>
      <c r="AU271" s="200" t="s">
        <v>88</v>
      </c>
      <c r="AY271" s="18" t="s">
        <v>151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8" t="s">
        <v>86</v>
      </c>
      <c r="BK271" s="201">
        <f>ROUND(I271*H271,2)</f>
        <v>0</v>
      </c>
      <c r="BL271" s="18" t="s">
        <v>158</v>
      </c>
      <c r="BM271" s="200" t="s">
        <v>396</v>
      </c>
    </row>
    <row r="272" spans="1:65" s="2" customFormat="1" ht="21.75" customHeight="1">
      <c r="A272" s="35"/>
      <c r="B272" s="36"/>
      <c r="C272" s="188" t="s">
        <v>397</v>
      </c>
      <c r="D272" s="188" t="s">
        <v>154</v>
      </c>
      <c r="E272" s="189" t="s">
        <v>398</v>
      </c>
      <c r="F272" s="190" t="s">
        <v>399</v>
      </c>
      <c r="G272" s="191" t="s">
        <v>386</v>
      </c>
      <c r="H272" s="192">
        <v>325.14699999999999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43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158</v>
      </c>
      <c r="AT272" s="200" t="s">
        <v>154</v>
      </c>
      <c r="AU272" s="200" t="s">
        <v>88</v>
      </c>
      <c r="AY272" s="18" t="s">
        <v>151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86</v>
      </c>
      <c r="BK272" s="201">
        <f>ROUND(I272*H272,2)</f>
        <v>0</v>
      </c>
      <c r="BL272" s="18" t="s">
        <v>158</v>
      </c>
      <c r="BM272" s="200" t="s">
        <v>400</v>
      </c>
    </row>
    <row r="273" spans="1:65" s="13" customFormat="1" ht="11.25">
      <c r="B273" s="202"/>
      <c r="C273" s="203"/>
      <c r="D273" s="204" t="s">
        <v>160</v>
      </c>
      <c r="E273" s="203"/>
      <c r="F273" s="206" t="s">
        <v>401</v>
      </c>
      <c r="G273" s="203"/>
      <c r="H273" s="207">
        <v>325.14699999999999</v>
      </c>
      <c r="I273" s="208"/>
      <c r="J273" s="203"/>
      <c r="K273" s="203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160</v>
      </c>
      <c r="AU273" s="213" t="s">
        <v>88</v>
      </c>
      <c r="AV273" s="13" t="s">
        <v>88</v>
      </c>
      <c r="AW273" s="13" t="s">
        <v>4</v>
      </c>
      <c r="AX273" s="13" t="s">
        <v>86</v>
      </c>
      <c r="AY273" s="213" t="s">
        <v>151</v>
      </c>
    </row>
    <row r="274" spans="1:65" s="2" customFormat="1" ht="33" customHeight="1">
      <c r="A274" s="35"/>
      <c r="B274" s="36"/>
      <c r="C274" s="188" t="s">
        <v>402</v>
      </c>
      <c r="D274" s="188" t="s">
        <v>154</v>
      </c>
      <c r="E274" s="189" t="s">
        <v>403</v>
      </c>
      <c r="F274" s="190" t="s">
        <v>404</v>
      </c>
      <c r="G274" s="191" t="s">
        <v>386</v>
      </c>
      <c r="H274" s="192">
        <v>0.505</v>
      </c>
      <c r="I274" s="193"/>
      <c r="J274" s="194">
        <f>ROUND(I274*H274,2)</f>
        <v>0</v>
      </c>
      <c r="K274" s="195"/>
      <c r="L274" s="40"/>
      <c r="M274" s="196" t="s">
        <v>1</v>
      </c>
      <c r="N274" s="197" t="s">
        <v>43</v>
      </c>
      <c r="O274" s="72"/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158</v>
      </c>
      <c r="AT274" s="200" t="s">
        <v>154</v>
      </c>
      <c r="AU274" s="200" t="s">
        <v>88</v>
      </c>
      <c r="AY274" s="18" t="s">
        <v>151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86</v>
      </c>
      <c r="BK274" s="201">
        <f>ROUND(I274*H274,2)</f>
        <v>0</v>
      </c>
      <c r="BL274" s="18" t="s">
        <v>158</v>
      </c>
      <c r="BM274" s="200" t="s">
        <v>405</v>
      </c>
    </row>
    <row r="275" spans="1:65" s="13" customFormat="1" ht="11.25">
      <c r="B275" s="202"/>
      <c r="C275" s="203"/>
      <c r="D275" s="204" t="s">
        <v>160</v>
      </c>
      <c r="E275" s="205" t="s">
        <v>1</v>
      </c>
      <c r="F275" s="206" t="s">
        <v>406</v>
      </c>
      <c r="G275" s="203"/>
      <c r="H275" s="207">
        <v>21.763999999999999</v>
      </c>
      <c r="I275" s="208"/>
      <c r="J275" s="203"/>
      <c r="K275" s="203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160</v>
      </c>
      <c r="AU275" s="213" t="s">
        <v>88</v>
      </c>
      <c r="AV275" s="13" t="s">
        <v>88</v>
      </c>
      <c r="AW275" s="13" t="s">
        <v>34</v>
      </c>
      <c r="AX275" s="13" t="s">
        <v>78</v>
      </c>
      <c r="AY275" s="213" t="s">
        <v>151</v>
      </c>
    </row>
    <row r="276" spans="1:65" s="13" customFormat="1" ht="11.25">
      <c r="B276" s="202"/>
      <c r="C276" s="203"/>
      <c r="D276" s="204" t="s">
        <v>160</v>
      </c>
      <c r="E276" s="205" t="s">
        <v>1</v>
      </c>
      <c r="F276" s="206" t="s">
        <v>407</v>
      </c>
      <c r="G276" s="203"/>
      <c r="H276" s="207">
        <v>-21.109000000000002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160</v>
      </c>
      <c r="AU276" s="213" t="s">
        <v>88</v>
      </c>
      <c r="AV276" s="13" t="s">
        <v>88</v>
      </c>
      <c r="AW276" s="13" t="s">
        <v>34</v>
      </c>
      <c r="AX276" s="13" t="s">
        <v>78</v>
      </c>
      <c r="AY276" s="213" t="s">
        <v>151</v>
      </c>
    </row>
    <row r="277" spans="1:65" s="13" customFormat="1" ht="11.25">
      <c r="B277" s="202"/>
      <c r="C277" s="203"/>
      <c r="D277" s="204" t="s">
        <v>160</v>
      </c>
      <c r="E277" s="205" t="s">
        <v>1</v>
      </c>
      <c r="F277" s="206" t="s">
        <v>408</v>
      </c>
      <c r="G277" s="203"/>
      <c r="H277" s="207">
        <v>-0.15</v>
      </c>
      <c r="I277" s="208"/>
      <c r="J277" s="203"/>
      <c r="K277" s="203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160</v>
      </c>
      <c r="AU277" s="213" t="s">
        <v>88</v>
      </c>
      <c r="AV277" s="13" t="s">
        <v>88</v>
      </c>
      <c r="AW277" s="13" t="s">
        <v>34</v>
      </c>
      <c r="AX277" s="13" t="s">
        <v>78</v>
      </c>
      <c r="AY277" s="213" t="s">
        <v>151</v>
      </c>
    </row>
    <row r="278" spans="1:65" s="14" customFormat="1" ht="11.25">
      <c r="B278" s="214"/>
      <c r="C278" s="215"/>
      <c r="D278" s="204" t="s">
        <v>160</v>
      </c>
      <c r="E278" s="216" t="s">
        <v>1</v>
      </c>
      <c r="F278" s="217" t="s">
        <v>172</v>
      </c>
      <c r="G278" s="215"/>
      <c r="H278" s="218">
        <v>0.50499999999999756</v>
      </c>
      <c r="I278" s="219"/>
      <c r="J278" s="215"/>
      <c r="K278" s="215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160</v>
      </c>
      <c r="AU278" s="224" t="s">
        <v>88</v>
      </c>
      <c r="AV278" s="14" t="s">
        <v>158</v>
      </c>
      <c r="AW278" s="14" t="s">
        <v>34</v>
      </c>
      <c r="AX278" s="14" t="s">
        <v>86</v>
      </c>
      <c r="AY278" s="224" t="s">
        <v>151</v>
      </c>
    </row>
    <row r="279" spans="1:65" s="2" customFormat="1" ht="21.75" customHeight="1">
      <c r="A279" s="35"/>
      <c r="B279" s="36"/>
      <c r="C279" s="188" t="s">
        <v>409</v>
      </c>
      <c r="D279" s="188" t="s">
        <v>154</v>
      </c>
      <c r="E279" s="189" t="s">
        <v>410</v>
      </c>
      <c r="F279" s="190" t="s">
        <v>411</v>
      </c>
      <c r="G279" s="191" t="s">
        <v>386</v>
      </c>
      <c r="H279" s="192">
        <v>21.109000000000002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43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158</v>
      </c>
      <c r="AT279" s="200" t="s">
        <v>154</v>
      </c>
      <c r="AU279" s="200" t="s">
        <v>88</v>
      </c>
      <c r="AY279" s="18" t="s">
        <v>151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86</v>
      </c>
      <c r="BK279" s="201">
        <f>ROUND(I279*H279,2)</f>
        <v>0</v>
      </c>
      <c r="BL279" s="18" t="s">
        <v>158</v>
      </c>
      <c r="BM279" s="200" t="s">
        <v>412</v>
      </c>
    </row>
    <row r="280" spans="1:65" s="12" customFormat="1" ht="22.9" customHeight="1">
      <c r="B280" s="172"/>
      <c r="C280" s="173"/>
      <c r="D280" s="174" t="s">
        <v>77</v>
      </c>
      <c r="E280" s="186" t="s">
        <v>413</v>
      </c>
      <c r="F280" s="186" t="s">
        <v>414</v>
      </c>
      <c r="G280" s="173"/>
      <c r="H280" s="173"/>
      <c r="I280" s="176"/>
      <c r="J280" s="187">
        <f>BK280</f>
        <v>0</v>
      </c>
      <c r="K280" s="173"/>
      <c r="L280" s="178"/>
      <c r="M280" s="179"/>
      <c r="N280" s="180"/>
      <c r="O280" s="180"/>
      <c r="P280" s="181">
        <f>P281</f>
        <v>0</v>
      </c>
      <c r="Q280" s="180"/>
      <c r="R280" s="181">
        <f>R281</f>
        <v>0</v>
      </c>
      <c r="S280" s="180"/>
      <c r="T280" s="182">
        <f>T281</f>
        <v>0</v>
      </c>
      <c r="AR280" s="183" t="s">
        <v>86</v>
      </c>
      <c r="AT280" s="184" t="s">
        <v>77</v>
      </c>
      <c r="AU280" s="184" t="s">
        <v>86</v>
      </c>
      <c r="AY280" s="183" t="s">
        <v>151</v>
      </c>
      <c r="BK280" s="185">
        <f>BK281</f>
        <v>0</v>
      </c>
    </row>
    <row r="281" spans="1:65" s="2" customFormat="1" ht="16.5" customHeight="1">
      <c r="A281" s="35"/>
      <c r="B281" s="36"/>
      <c r="C281" s="188" t="s">
        <v>415</v>
      </c>
      <c r="D281" s="188" t="s">
        <v>154</v>
      </c>
      <c r="E281" s="189" t="s">
        <v>416</v>
      </c>
      <c r="F281" s="190" t="s">
        <v>417</v>
      </c>
      <c r="G281" s="191" t="s">
        <v>386</v>
      </c>
      <c r="H281" s="192">
        <v>20.925000000000001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43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158</v>
      </c>
      <c r="AT281" s="200" t="s">
        <v>154</v>
      </c>
      <c r="AU281" s="200" t="s">
        <v>88</v>
      </c>
      <c r="AY281" s="18" t="s">
        <v>151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86</v>
      </c>
      <c r="BK281" s="201">
        <f>ROUND(I281*H281,2)</f>
        <v>0</v>
      </c>
      <c r="BL281" s="18" t="s">
        <v>158</v>
      </c>
      <c r="BM281" s="200" t="s">
        <v>418</v>
      </c>
    </row>
    <row r="282" spans="1:65" s="12" customFormat="1" ht="25.9" customHeight="1">
      <c r="B282" s="172"/>
      <c r="C282" s="173"/>
      <c r="D282" s="174" t="s">
        <v>77</v>
      </c>
      <c r="E282" s="175" t="s">
        <v>419</v>
      </c>
      <c r="F282" s="175" t="s">
        <v>420</v>
      </c>
      <c r="G282" s="173"/>
      <c r="H282" s="173"/>
      <c r="I282" s="176"/>
      <c r="J282" s="177">
        <f>BK282</f>
        <v>0</v>
      </c>
      <c r="K282" s="173"/>
      <c r="L282" s="178"/>
      <c r="M282" s="179"/>
      <c r="N282" s="180"/>
      <c r="O282" s="180"/>
      <c r="P282" s="181">
        <f>P283+P285+P299+P302+P305+P321+P339+P358+P369</f>
        <v>0</v>
      </c>
      <c r="Q282" s="180"/>
      <c r="R282" s="181">
        <f>R283+R285+R299+R302+R305+R321+R339+R358+R369</f>
        <v>0.63688940000000005</v>
      </c>
      <c r="S282" s="180"/>
      <c r="T282" s="182">
        <f>T283+T285+T299+T302+T305+T321+T339+T358+T369</f>
        <v>0.14560000000000001</v>
      </c>
      <c r="AR282" s="183" t="s">
        <v>88</v>
      </c>
      <c r="AT282" s="184" t="s">
        <v>77</v>
      </c>
      <c r="AU282" s="184" t="s">
        <v>78</v>
      </c>
      <c r="AY282" s="183" t="s">
        <v>151</v>
      </c>
      <c r="BK282" s="185">
        <f>BK283+BK285+BK299+BK302+BK305+BK321+BK339+BK358+BK369</f>
        <v>0</v>
      </c>
    </row>
    <row r="283" spans="1:65" s="12" customFormat="1" ht="22.9" customHeight="1">
      <c r="B283" s="172"/>
      <c r="C283" s="173"/>
      <c r="D283" s="174" t="s">
        <v>77</v>
      </c>
      <c r="E283" s="186" t="s">
        <v>421</v>
      </c>
      <c r="F283" s="186" t="s">
        <v>422</v>
      </c>
      <c r="G283" s="173"/>
      <c r="H283" s="173"/>
      <c r="I283" s="176"/>
      <c r="J283" s="187">
        <f>BK283</f>
        <v>0</v>
      </c>
      <c r="K283" s="173"/>
      <c r="L283" s="178"/>
      <c r="M283" s="179"/>
      <c r="N283" s="180"/>
      <c r="O283" s="180"/>
      <c r="P283" s="181">
        <f>P284</f>
        <v>0</v>
      </c>
      <c r="Q283" s="180"/>
      <c r="R283" s="181">
        <f>R284</f>
        <v>0</v>
      </c>
      <c r="S283" s="180"/>
      <c r="T283" s="182">
        <f>T284</f>
        <v>0</v>
      </c>
      <c r="AR283" s="183" t="s">
        <v>88</v>
      </c>
      <c r="AT283" s="184" t="s">
        <v>77</v>
      </c>
      <c r="AU283" s="184" t="s">
        <v>86</v>
      </c>
      <c r="AY283" s="183" t="s">
        <v>151</v>
      </c>
      <c r="BK283" s="185">
        <f>BK284</f>
        <v>0</v>
      </c>
    </row>
    <row r="284" spans="1:65" s="2" customFormat="1" ht="21.75" customHeight="1">
      <c r="A284" s="35"/>
      <c r="B284" s="36"/>
      <c r="C284" s="188" t="s">
        <v>423</v>
      </c>
      <c r="D284" s="188" t="s">
        <v>154</v>
      </c>
      <c r="E284" s="189" t="s">
        <v>424</v>
      </c>
      <c r="F284" s="190" t="s">
        <v>425</v>
      </c>
      <c r="G284" s="191" t="s">
        <v>299</v>
      </c>
      <c r="H284" s="192">
        <v>1</v>
      </c>
      <c r="I284" s="193"/>
      <c r="J284" s="194">
        <f>ROUND(I284*H284,2)</f>
        <v>0</v>
      </c>
      <c r="K284" s="195"/>
      <c r="L284" s="40"/>
      <c r="M284" s="196" t="s">
        <v>1</v>
      </c>
      <c r="N284" s="197" t="s">
        <v>43</v>
      </c>
      <c r="O284" s="72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229</v>
      </c>
      <c r="AT284" s="200" t="s">
        <v>154</v>
      </c>
      <c r="AU284" s="200" t="s">
        <v>88</v>
      </c>
      <c r="AY284" s="18" t="s">
        <v>151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8" t="s">
        <v>86</v>
      </c>
      <c r="BK284" s="201">
        <f>ROUND(I284*H284,2)</f>
        <v>0</v>
      </c>
      <c r="BL284" s="18" t="s">
        <v>229</v>
      </c>
      <c r="BM284" s="200" t="s">
        <v>426</v>
      </c>
    </row>
    <row r="285" spans="1:65" s="12" customFormat="1" ht="22.9" customHeight="1">
      <c r="B285" s="172"/>
      <c r="C285" s="173"/>
      <c r="D285" s="174" t="s">
        <v>77</v>
      </c>
      <c r="E285" s="186" t="s">
        <v>427</v>
      </c>
      <c r="F285" s="186" t="s">
        <v>428</v>
      </c>
      <c r="G285" s="173"/>
      <c r="H285" s="173"/>
      <c r="I285" s="176"/>
      <c r="J285" s="187">
        <f>BK285</f>
        <v>0</v>
      </c>
      <c r="K285" s="173"/>
      <c r="L285" s="178"/>
      <c r="M285" s="179"/>
      <c r="N285" s="180"/>
      <c r="O285" s="180"/>
      <c r="P285" s="181">
        <f>SUM(P286:P298)</f>
        <v>0</v>
      </c>
      <c r="Q285" s="180"/>
      <c r="R285" s="181">
        <f>SUM(R286:R298)</f>
        <v>0</v>
      </c>
      <c r="S285" s="180"/>
      <c r="T285" s="182">
        <f>SUM(T286:T298)</f>
        <v>0</v>
      </c>
      <c r="AR285" s="183" t="s">
        <v>88</v>
      </c>
      <c r="AT285" s="184" t="s">
        <v>77</v>
      </c>
      <c r="AU285" s="184" t="s">
        <v>86</v>
      </c>
      <c r="AY285" s="183" t="s">
        <v>151</v>
      </c>
      <c r="BK285" s="185">
        <f>SUM(BK286:BK298)</f>
        <v>0</v>
      </c>
    </row>
    <row r="286" spans="1:65" s="2" customFormat="1" ht="16.5" customHeight="1">
      <c r="A286" s="35"/>
      <c r="B286" s="36"/>
      <c r="C286" s="188" t="s">
        <v>429</v>
      </c>
      <c r="D286" s="188" t="s">
        <v>154</v>
      </c>
      <c r="E286" s="189" t="s">
        <v>430</v>
      </c>
      <c r="F286" s="190" t="s">
        <v>431</v>
      </c>
      <c r="G286" s="191" t="s">
        <v>167</v>
      </c>
      <c r="H286" s="192">
        <v>1</v>
      </c>
      <c r="I286" s="193"/>
      <c r="J286" s="194">
        <f>ROUND(I286*H286,2)</f>
        <v>0</v>
      </c>
      <c r="K286" s="195"/>
      <c r="L286" s="40"/>
      <c r="M286" s="196" t="s">
        <v>1</v>
      </c>
      <c r="N286" s="197" t="s">
        <v>43</v>
      </c>
      <c r="O286" s="72"/>
      <c r="P286" s="198">
        <f>O286*H286</f>
        <v>0</v>
      </c>
      <c r="Q286" s="198">
        <v>0</v>
      </c>
      <c r="R286" s="198">
        <f>Q286*H286</f>
        <v>0</v>
      </c>
      <c r="S286" s="198">
        <v>0</v>
      </c>
      <c r="T286" s="19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229</v>
      </c>
      <c r="AT286" s="200" t="s">
        <v>154</v>
      </c>
      <c r="AU286" s="200" t="s">
        <v>88</v>
      </c>
      <c r="AY286" s="18" t="s">
        <v>151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8" t="s">
        <v>86</v>
      </c>
      <c r="BK286" s="201">
        <f>ROUND(I286*H286,2)</f>
        <v>0</v>
      </c>
      <c r="BL286" s="18" t="s">
        <v>229</v>
      </c>
      <c r="BM286" s="200" t="s">
        <v>432</v>
      </c>
    </row>
    <row r="287" spans="1:65" s="2" customFormat="1" ht="16.5" customHeight="1">
      <c r="A287" s="35"/>
      <c r="B287" s="36"/>
      <c r="C287" s="250" t="s">
        <v>433</v>
      </c>
      <c r="D287" s="250" t="s">
        <v>291</v>
      </c>
      <c r="E287" s="251" t="s">
        <v>434</v>
      </c>
      <c r="F287" s="252" t="s">
        <v>435</v>
      </c>
      <c r="G287" s="253" t="s">
        <v>167</v>
      </c>
      <c r="H287" s="254">
        <v>1</v>
      </c>
      <c r="I287" s="255"/>
      <c r="J287" s="256">
        <f>ROUND(I287*H287,2)</f>
        <v>0</v>
      </c>
      <c r="K287" s="257"/>
      <c r="L287" s="258"/>
      <c r="M287" s="259" t="s">
        <v>1</v>
      </c>
      <c r="N287" s="260" t="s">
        <v>43</v>
      </c>
      <c r="O287" s="72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323</v>
      </c>
      <c r="AT287" s="200" t="s">
        <v>291</v>
      </c>
      <c r="AU287" s="200" t="s">
        <v>88</v>
      </c>
      <c r="AY287" s="18" t="s">
        <v>151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8" t="s">
        <v>86</v>
      </c>
      <c r="BK287" s="201">
        <f>ROUND(I287*H287,2)</f>
        <v>0</v>
      </c>
      <c r="BL287" s="18" t="s">
        <v>229</v>
      </c>
      <c r="BM287" s="200" t="s">
        <v>436</v>
      </c>
    </row>
    <row r="288" spans="1:65" s="2" customFormat="1" ht="21.75" customHeight="1">
      <c r="A288" s="35"/>
      <c r="B288" s="36"/>
      <c r="C288" s="188" t="s">
        <v>437</v>
      </c>
      <c r="D288" s="188" t="s">
        <v>154</v>
      </c>
      <c r="E288" s="189" t="s">
        <v>438</v>
      </c>
      <c r="F288" s="190" t="s">
        <v>439</v>
      </c>
      <c r="G288" s="191" t="s">
        <v>167</v>
      </c>
      <c r="H288" s="192">
        <v>4</v>
      </c>
      <c r="I288" s="193"/>
      <c r="J288" s="194">
        <f>ROUND(I288*H288,2)</f>
        <v>0</v>
      </c>
      <c r="K288" s="195"/>
      <c r="L288" s="40"/>
      <c r="M288" s="196" t="s">
        <v>1</v>
      </c>
      <c r="N288" s="197" t="s">
        <v>43</v>
      </c>
      <c r="O288" s="72"/>
      <c r="P288" s="198">
        <f>O288*H288</f>
        <v>0</v>
      </c>
      <c r="Q288" s="198">
        <v>0</v>
      </c>
      <c r="R288" s="198">
        <f>Q288*H288</f>
        <v>0</v>
      </c>
      <c r="S288" s="198">
        <v>0</v>
      </c>
      <c r="T288" s="19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0" t="s">
        <v>229</v>
      </c>
      <c r="AT288" s="200" t="s">
        <v>154</v>
      </c>
      <c r="AU288" s="200" t="s">
        <v>88</v>
      </c>
      <c r="AY288" s="18" t="s">
        <v>151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18" t="s">
        <v>86</v>
      </c>
      <c r="BK288" s="201">
        <f>ROUND(I288*H288,2)</f>
        <v>0</v>
      </c>
      <c r="BL288" s="18" t="s">
        <v>229</v>
      </c>
      <c r="BM288" s="200" t="s">
        <v>440</v>
      </c>
    </row>
    <row r="289" spans="1:65" s="2" customFormat="1" ht="21.75" customHeight="1">
      <c r="A289" s="35"/>
      <c r="B289" s="36"/>
      <c r="C289" s="250" t="s">
        <v>441</v>
      </c>
      <c r="D289" s="250" t="s">
        <v>291</v>
      </c>
      <c r="E289" s="251" t="s">
        <v>442</v>
      </c>
      <c r="F289" s="252" t="s">
        <v>443</v>
      </c>
      <c r="G289" s="253" t="s">
        <v>167</v>
      </c>
      <c r="H289" s="254">
        <v>4</v>
      </c>
      <c r="I289" s="255"/>
      <c r="J289" s="256">
        <f>ROUND(I289*H289,2)</f>
        <v>0</v>
      </c>
      <c r="K289" s="257"/>
      <c r="L289" s="258"/>
      <c r="M289" s="259" t="s">
        <v>1</v>
      </c>
      <c r="N289" s="260" t="s">
        <v>43</v>
      </c>
      <c r="O289" s="72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323</v>
      </c>
      <c r="AT289" s="200" t="s">
        <v>291</v>
      </c>
      <c r="AU289" s="200" t="s">
        <v>88</v>
      </c>
      <c r="AY289" s="18" t="s">
        <v>151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8" t="s">
        <v>86</v>
      </c>
      <c r="BK289" s="201">
        <f>ROUND(I289*H289,2)</f>
        <v>0</v>
      </c>
      <c r="BL289" s="18" t="s">
        <v>229</v>
      </c>
      <c r="BM289" s="200" t="s">
        <v>444</v>
      </c>
    </row>
    <row r="290" spans="1:65" s="2" customFormat="1" ht="16.5" customHeight="1">
      <c r="A290" s="35"/>
      <c r="B290" s="36"/>
      <c r="C290" s="188" t="s">
        <v>445</v>
      </c>
      <c r="D290" s="188" t="s">
        <v>154</v>
      </c>
      <c r="E290" s="189" t="s">
        <v>446</v>
      </c>
      <c r="F290" s="190" t="s">
        <v>447</v>
      </c>
      <c r="G290" s="191" t="s">
        <v>213</v>
      </c>
      <c r="H290" s="192">
        <v>150</v>
      </c>
      <c r="I290" s="193"/>
      <c r="J290" s="194">
        <f>ROUND(I290*H290,2)</f>
        <v>0</v>
      </c>
      <c r="K290" s="195"/>
      <c r="L290" s="40"/>
      <c r="M290" s="196" t="s">
        <v>1</v>
      </c>
      <c r="N290" s="197" t="s">
        <v>43</v>
      </c>
      <c r="O290" s="72"/>
      <c r="P290" s="198">
        <f>O290*H290</f>
        <v>0</v>
      </c>
      <c r="Q290" s="198">
        <v>0</v>
      </c>
      <c r="R290" s="198">
        <f>Q290*H290</f>
        <v>0</v>
      </c>
      <c r="S290" s="198">
        <v>0</v>
      </c>
      <c r="T290" s="19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229</v>
      </c>
      <c r="AT290" s="200" t="s">
        <v>154</v>
      </c>
      <c r="AU290" s="200" t="s">
        <v>88</v>
      </c>
      <c r="AY290" s="18" t="s">
        <v>151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8" t="s">
        <v>86</v>
      </c>
      <c r="BK290" s="201">
        <f>ROUND(I290*H290,2)</f>
        <v>0</v>
      </c>
      <c r="BL290" s="18" t="s">
        <v>229</v>
      </c>
      <c r="BM290" s="200" t="s">
        <v>448</v>
      </c>
    </row>
    <row r="291" spans="1:65" s="2" customFormat="1" ht="87.75">
      <c r="A291" s="35"/>
      <c r="B291" s="36"/>
      <c r="C291" s="37"/>
      <c r="D291" s="204" t="s">
        <v>279</v>
      </c>
      <c r="E291" s="37"/>
      <c r="F291" s="246" t="s">
        <v>449</v>
      </c>
      <c r="G291" s="37"/>
      <c r="H291" s="37"/>
      <c r="I291" s="247"/>
      <c r="J291" s="37"/>
      <c r="K291" s="37"/>
      <c r="L291" s="40"/>
      <c r="M291" s="248"/>
      <c r="N291" s="249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279</v>
      </c>
      <c r="AU291" s="18" t="s">
        <v>88</v>
      </c>
    </row>
    <row r="292" spans="1:65" s="2" customFormat="1" ht="16.5" customHeight="1">
      <c r="A292" s="35"/>
      <c r="B292" s="36"/>
      <c r="C292" s="250" t="s">
        <v>450</v>
      </c>
      <c r="D292" s="250" t="s">
        <v>291</v>
      </c>
      <c r="E292" s="251" t="s">
        <v>451</v>
      </c>
      <c r="F292" s="252" t="s">
        <v>452</v>
      </c>
      <c r="G292" s="253" t="s">
        <v>213</v>
      </c>
      <c r="H292" s="254">
        <v>165</v>
      </c>
      <c r="I292" s="255"/>
      <c r="J292" s="256">
        <f>ROUND(I292*H292,2)</f>
        <v>0</v>
      </c>
      <c r="K292" s="257"/>
      <c r="L292" s="258"/>
      <c r="M292" s="259" t="s">
        <v>1</v>
      </c>
      <c r="N292" s="260" t="s">
        <v>43</v>
      </c>
      <c r="O292" s="72"/>
      <c r="P292" s="198">
        <f>O292*H292</f>
        <v>0</v>
      </c>
      <c r="Q292" s="198">
        <v>0</v>
      </c>
      <c r="R292" s="198">
        <f>Q292*H292</f>
        <v>0</v>
      </c>
      <c r="S292" s="198">
        <v>0</v>
      </c>
      <c r="T292" s="19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323</v>
      </c>
      <c r="AT292" s="200" t="s">
        <v>291</v>
      </c>
      <c r="AU292" s="200" t="s">
        <v>88</v>
      </c>
      <c r="AY292" s="18" t="s">
        <v>151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8" t="s">
        <v>86</v>
      </c>
      <c r="BK292" s="201">
        <f>ROUND(I292*H292,2)</f>
        <v>0</v>
      </c>
      <c r="BL292" s="18" t="s">
        <v>229</v>
      </c>
      <c r="BM292" s="200" t="s">
        <v>453</v>
      </c>
    </row>
    <row r="293" spans="1:65" s="13" customFormat="1" ht="11.25">
      <c r="B293" s="202"/>
      <c r="C293" s="203"/>
      <c r="D293" s="204" t="s">
        <v>160</v>
      </c>
      <c r="E293" s="205" t="s">
        <v>1</v>
      </c>
      <c r="F293" s="206" t="s">
        <v>454</v>
      </c>
      <c r="G293" s="203"/>
      <c r="H293" s="207">
        <v>165</v>
      </c>
      <c r="I293" s="208"/>
      <c r="J293" s="203"/>
      <c r="K293" s="203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160</v>
      </c>
      <c r="AU293" s="213" t="s">
        <v>88</v>
      </c>
      <c r="AV293" s="13" t="s">
        <v>88</v>
      </c>
      <c r="AW293" s="13" t="s">
        <v>34</v>
      </c>
      <c r="AX293" s="13" t="s">
        <v>78</v>
      </c>
      <c r="AY293" s="213" t="s">
        <v>151</v>
      </c>
    </row>
    <row r="294" spans="1:65" s="14" customFormat="1" ht="11.25">
      <c r="B294" s="214"/>
      <c r="C294" s="215"/>
      <c r="D294" s="204" t="s">
        <v>160</v>
      </c>
      <c r="E294" s="216" t="s">
        <v>1</v>
      </c>
      <c r="F294" s="217" t="s">
        <v>172</v>
      </c>
      <c r="G294" s="215"/>
      <c r="H294" s="218">
        <v>165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160</v>
      </c>
      <c r="AU294" s="224" t="s">
        <v>88</v>
      </c>
      <c r="AV294" s="14" t="s">
        <v>158</v>
      </c>
      <c r="AW294" s="14" t="s">
        <v>34</v>
      </c>
      <c r="AX294" s="14" t="s">
        <v>86</v>
      </c>
      <c r="AY294" s="224" t="s">
        <v>151</v>
      </c>
    </row>
    <row r="295" spans="1:65" s="2" customFormat="1" ht="16.5" customHeight="1">
      <c r="A295" s="35"/>
      <c r="B295" s="36"/>
      <c r="C295" s="188" t="s">
        <v>455</v>
      </c>
      <c r="D295" s="188" t="s">
        <v>154</v>
      </c>
      <c r="E295" s="189" t="s">
        <v>456</v>
      </c>
      <c r="F295" s="190" t="s">
        <v>457</v>
      </c>
      <c r="G295" s="191" t="s">
        <v>213</v>
      </c>
      <c r="H295" s="192">
        <v>400</v>
      </c>
      <c r="I295" s="193"/>
      <c r="J295" s="194">
        <f>ROUND(I295*H295,2)</f>
        <v>0</v>
      </c>
      <c r="K295" s="195"/>
      <c r="L295" s="40"/>
      <c r="M295" s="196" t="s">
        <v>1</v>
      </c>
      <c r="N295" s="197" t="s">
        <v>43</v>
      </c>
      <c r="O295" s="72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229</v>
      </c>
      <c r="AT295" s="200" t="s">
        <v>154</v>
      </c>
      <c r="AU295" s="200" t="s">
        <v>88</v>
      </c>
      <c r="AY295" s="18" t="s">
        <v>151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8" t="s">
        <v>86</v>
      </c>
      <c r="BK295" s="201">
        <f>ROUND(I295*H295,2)</f>
        <v>0</v>
      </c>
      <c r="BL295" s="18" t="s">
        <v>229</v>
      </c>
      <c r="BM295" s="200" t="s">
        <v>458</v>
      </c>
    </row>
    <row r="296" spans="1:65" s="2" customFormat="1" ht="21.75" customHeight="1">
      <c r="A296" s="35"/>
      <c r="B296" s="36"/>
      <c r="C296" s="250" t="s">
        <v>459</v>
      </c>
      <c r="D296" s="250" t="s">
        <v>291</v>
      </c>
      <c r="E296" s="251" t="s">
        <v>460</v>
      </c>
      <c r="F296" s="252" t="s">
        <v>461</v>
      </c>
      <c r="G296" s="253" t="s">
        <v>213</v>
      </c>
      <c r="H296" s="254">
        <v>440</v>
      </c>
      <c r="I296" s="255"/>
      <c r="J296" s="256">
        <f>ROUND(I296*H296,2)</f>
        <v>0</v>
      </c>
      <c r="K296" s="257"/>
      <c r="L296" s="258"/>
      <c r="M296" s="259" t="s">
        <v>1</v>
      </c>
      <c r="N296" s="260" t="s">
        <v>43</v>
      </c>
      <c r="O296" s="72"/>
      <c r="P296" s="198">
        <f>O296*H296</f>
        <v>0</v>
      </c>
      <c r="Q296" s="198">
        <v>0</v>
      </c>
      <c r="R296" s="198">
        <f>Q296*H296</f>
        <v>0</v>
      </c>
      <c r="S296" s="198">
        <v>0</v>
      </c>
      <c r="T296" s="19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323</v>
      </c>
      <c r="AT296" s="200" t="s">
        <v>291</v>
      </c>
      <c r="AU296" s="200" t="s">
        <v>88</v>
      </c>
      <c r="AY296" s="18" t="s">
        <v>151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86</v>
      </c>
      <c r="BK296" s="201">
        <f>ROUND(I296*H296,2)</f>
        <v>0</v>
      </c>
      <c r="BL296" s="18" t="s">
        <v>229</v>
      </c>
      <c r="BM296" s="200" t="s">
        <v>462</v>
      </c>
    </row>
    <row r="297" spans="1:65" s="13" customFormat="1" ht="11.25">
      <c r="B297" s="202"/>
      <c r="C297" s="203"/>
      <c r="D297" s="204" t="s">
        <v>160</v>
      </c>
      <c r="E297" s="205" t="s">
        <v>1</v>
      </c>
      <c r="F297" s="206" t="s">
        <v>463</v>
      </c>
      <c r="G297" s="203"/>
      <c r="H297" s="207">
        <v>440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160</v>
      </c>
      <c r="AU297" s="213" t="s">
        <v>88</v>
      </c>
      <c r="AV297" s="13" t="s">
        <v>88</v>
      </c>
      <c r="AW297" s="13" t="s">
        <v>34</v>
      </c>
      <c r="AX297" s="13" t="s">
        <v>78</v>
      </c>
      <c r="AY297" s="213" t="s">
        <v>151</v>
      </c>
    </row>
    <row r="298" spans="1:65" s="14" customFormat="1" ht="11.25">
      <c r="B298" s="214"/>
      <c r="C298" s="215"/>
      <c r="D298" s="204" t="s">
        <v>160</v>
      </c>
      <c r="E298" s="216" t="s">
        <v>1</v>
      </c>
      <c r="F298" s="217" t="s">
        <v>172</v>
      </c>
      <c r="G298" s="215"/>
      <c r="H298" s="218">
        <v>440</v>
      </c>
      <c r="I298" s="219"/>
      <c r="J298" s="215"/>
      <c r="K298" s="215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160</v>
      </c>
      <c r="AU298" s="224" t="s">
        <v>88</v>
      </c>
      <c r="AV298" s="14" t="s">
        <v>158</v>
      </c>
      <c r="AW298" s="14" t="s">
        <v>34</v>
      </c>
      <c r="AX298" s="14" t="s">
        <v>86</v>
      </c>
      <c r="AY298" s="224" t="s">
        <v>151</v>
      </c>
    </row>
    <row r="299" spans="1:65" s="12" customFormat="1" ht="22.9" customHeight="1">
      <c r="B299" s="172"/>
      <c r="C299" s="173"/>
      <c r="D299" s="174" t="s">
        <v>77</v>
      </c>
      <c r="E299" s="186" t="s">
        <v>464</v>
      </c>
      <c r="F299" s="186" t="s">
        <v>465</v>
      </c>
      <c r="G299" s="173"/>
      <c r="H299" s="173"/>
      <c r="I299" s="176"/>
      <c r="J299" s="187">
        <f>BK299</f>
        <v>0</v>
      </c>
      <c r="K299" s="173"/>
      <c r="L299" s="178"/>
      <c r="M299" s="179"/>
      <c r="N299" s="180"/>
      <c r="O299" s="180"/>
      <c r="P299" s="181">
        <f>SUM(P300:P301)</f>
        <v>0</v>
      </c>
      <c r="Q299" s="180"/>
      <c r="R299" s="181">
        <f>SUM(R300:R301)</f>
        <v>0</v>
      </c>
      <c r="S299" s="180"/>
      <c r="T299" s="182">
        <f>SUM(T300:T301)</f>
        <v>0</v>
      </c>
      <c r="AR299" s="183" t="s">
        <v>88</v>
      </c>
      <c r="AT299" s="184" t="s">
        <v>77</v>
      </c>
      <c r="AU299" s="184" t="s">
        <v>86</v>
      </c>
      <c r="AY299" s="183" t="s">
        <v>151</v>
      </c>
      <c r="BK299" s="185">
        <f>SUM(BK300:BK301)</f>
        <v>0</v>
      </c>
    </row>
    <row r="300" spans="1:65" s="2" customFormat="1" ht="21.75" customHeight="1">
      <c r="A300" s="35"/>
      <c r="B300" s="36"/>
      <c r="C300" s="188" t="s">
        <v>466</v>
      </c>
      <c r="D300" s="188" t="s">
        <v>154</v>
      </c>
      <c r="E300" s="189" t="s">
        <v>467</v>
      </c>
      <c r="F300" s="190" t="s">
        <v>468</v>
      </c>
      <c r="G300" s="191" t="s">
        <v>167</v>
      </c>
      <c r="H300" s="192">
        <v>4</v>
      </c>
      <c r="I300" s="193"/>
      <c r="J300" s="194">
        <f>ROUND(I300*H300,2)</f>
        <v>0</v>
      </c>
      <c r="K300" s="195"/>
      <c r="L300" s="40"/>
      <c r="M300" s="196" t="s">
        <v>1</v>
      </c>
      <c r="N300" s="197" t="s">
        <v>43</v>
      </c>
      <c r="O300" s="7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229</v>
      </c>
      <c r="AT300" s="200" t="s">
        <v>154</v>
      </c>
      <c r="AU300" s="200" t="s">
        <v>88</v>
      </c>
      <c r="AY300" s="18" t="s">
        <v>151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8" t="s">
        <v>86</v>
      </c>
      <c r="BK300" s="201">
        <f>ROUND(I300*H300,2)</f>
        <v>0</v>
      </c>
      <c r="BL300" s="18" t="s">
        <v>229</v>
      </c>
      <c r="BM300" s="200" t="s">
        <v>469</v>
      </c>
    </row>
    <row r="301" spans="1:65" s="2" customFormat="1" ht="58.5">
      <c r="A301" s="35"/>
      <c r="B301" s="36"/>
      <c r="C301" s="37"/>
      <c r="D301" s="204" t="s">
        <v>279</v>
      </c>
      <c r="E301" s="37"/>
      <c r="F301" s="246" t="s">
        <v>470</v>
      </c>
      <c r="G301" s="37"/>
      <c r="H301" s="37"/>
      <c r="I301" s="247"/>
      <c r="J301" s="37"/>
      <c r="K301" s="37"/>
      <c r="L301" s="40"/>
      <c r="M301" s="248"/>
      <c r="N301" s="24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279</v>
      </c>
      <c r="AU301" s="18" t="s">
        <v>88</v>
      </c>
    </row>
    <row r="302" spans="1:65" s="12" customFormat="1" ht="22.9" customHeight="1">
      <c r="B302" s="172"/>
      <c r="C302" s="173"/>
      <c r="D302" s="174" t="s">
        <v>77</v>
      </c>
      <c r="E302" s="186" t="s">
        <v>471</v>
      </c>
      <c r="F302" s="186" t="s">
        <v>472</v>
      </c>
      <c r="G302" s="173"/>
      <c r="H302" s="173"/>
      <c r="I302" s="176"/>
      <c r="J302" s="187">
        <f>BK302</f>
        <v>0</v>
      </c>
      <c r="K302" s="173"/>
      <c r="L302" s="178"/>
      <c r="M302" s="179"/>
      <c r="N302" s="180"/>
      <c r="O302" s="180"/>
      <c r="P302" s="181">
        <f>SUM(P303:P304)</f>
        <v>0</v>
      </c>
      <c r="Q302" s="180"/>
      <c r="R302" s="181">
        <f>SUM(R303:R304)</f>
        <v>0</v>
      </c>
      <c r="S302" s="180"/>
      <c r="T302" s="182">
        <f>SUM(T303:T304)</f>
        <v>0</v>
      </c>
      <c r="AR302" s="183" t="s">
        <v>88</v>
      </c>
      <c r="AT302" s="184" t="s">
        <v>77</v>
      </c>
      <c r="AU302" s="184" t="s">
        <v>86</v>
      </c>
      <c r="AY302" s="183" t="s">
        <v>151</v>
      </c>
      <c r="BK302" s="185">
        <f>SUM(BK303:BK304)</f>
        <v>0</v>
      </c>
    </row>
    <row r="303" spans="1:65" s="2" customFormat="1" ht="21.75" customHeight="1">
      <c r="A303" s="35"/>
      <c r="B303" s="36"/>
      <c r="C303" s="188" t="s">
        <v>473</v>
      </c>
      <c r="D303" s="188" t="s">
        <v>154</v>
      </c>
      <c r="E303" s="189" t="s">
        <v>474</v>
      </c>
      <c r="F303" s="190" t="s">
        <v>475</v>
      </c>
      <c r="G303" s="191" t="s">
        <v>476</v>
      </c>
      <c r="H303" s="192">
        <v>1</v>
      </c>
      <c r="I303" s="193"/>
      <c r="J303" s="194">
        <f>ROUND(I303*H303,2)</f>
        <v>0</v>
      </c>
      <c r="K303" s="195"/>
      <c r="L303" s="40"/>
      <c r="M303" s="196" t="s">
        <v>1</v>
      </c>
      <c r="N303" s="197" t="s">
        <v>43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229</v>
      </c>
      <c r="AT303" s="200" t="s">
        <v>154</v>
      </c>
      <c r="AU303" s="200" t="s">
        <v>88</v>
      </c>
      <c r="AY303" s="18" t="s">
        <v>151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86</v>
      </c>
      <c r="BK303" s="201">
        <f>ROUND(I303*H303,2)</f>
        <v>0</v>
      </c>
      <c r="BL303" s="18" t="s">
        <v>229</v>
      </c>
      <c r="BM303" s="200" t="s">
        <v>477</v>
      </c>
    </row>
    <row r="304" spans="1:65" s="2" customFormat="1" ht="19.5">
      <c r="A304" s="35"/>
      <c r="B304" s="36"/>
      <c r="C304" s="37"/>
      <c r="D304" s="204" t="s">
        <v>279</v>
      </c>
      <c r="E304" s="37"/>
      <c r="F304" s="246" t="s">
        <v>478</v>
      </c>
      <c r="G304" s="37"/>
      <c r="H304" s="37"/>
      <c r="I304" s="247"/>
      <c r="J304" s="37"/>
      <c r="K304" s="37"/>
      <c r="L304" s="40"/>
      <c r="M304" s="248"/>
      <c r="N304" s="249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279</v>
      </c>
      <c r="AU304" s="18" t="s">
        <v>88</v>
      </c>
    </row>
    <row r="305" spans="1:65" s="12" customFormat="1" ht="22.9" customHeight="1">
      <c r="B305" s="172"/>
      <c r="C305" s="173"/>
      <c r="D305" s="174" t="s">
        <v>77</v>
      </c>
      <c r="E305" s="186" t="s">
        <v>479</v>
      </c>
      <c r="F305" s="186" t="s">
        <v>480</v>
      </c>
      <c r="G305" s="173"/>
      <c r="H305" s="173"/>
      <c r="I305" s="176"/>
      <c r="J305" s="187">
        <f>BK305</f>
        <v>0</v>
      </c>
      <c r="K305" s="173"/>
      <c r="L305" s="178"/>
      <c r="M305" s="179"/>
      <c r="N305" s="180"/>
      <c r="O305" s="180"/>
      <c r="P305" s="181">
        <f>SUM(P306:P320)</f>
        <v>0</v>
      </c>
      <c r="Q305" s="180"/>
      <c r="R305" s="181">
        <f>SUM(R306:R320)</f>
        <v>0.13608799999999999</v>
      </c>
      <c r="S305" s="180"/>
      <c r="T305" s="182">
        <f>SUM(T306:T320)</f>
        <v>0</v>
      </c>
      <c r="AR305" s="183" t="s">
        <v>88</v>
      </c>
      <c r="AT305" s="184" t="s">
        <v>77</v>
      </c>
      <c r="AU305" s="184" t="s">
        <v>86</v>
      </c>
      <c r="AY305" s="183" t="s">
        <v>151</v>
      </c>
      <c r="BK305" s="185">
        <f>SUM(BK306:BK320)</f>
        <v>0</v>
      </c>
    </row>
    <row r="306" spans="1:65" s="2" customFormat="1" ht="16.5" customHeight="1">
      <c r="A306" s="35"/>
      <c r="B306" s="36"/>
      <c r="C306" s="188" t="s">
        <v>481</v>
      </c>
      <c r="D306" s="188" t="s">
        <v>154</v>
      </c>
      <c r="E306" s="189" t="s">
        <v>482</v>
      </c>
      <c r="F306" s="190" t="s">
        <v>483</v>
      </c>
      <c r="G306" s="191" t="s">
        <v>213</v>
      </c>
      <c r="H306" s="192">
        <v>21.4</v>
      </c>
      <c r="I306" s="193"/>
      <c r="J306" s="194">
        <f>ROUND(I306*H306,2)</f>
        <v>0</v>
      </c>
      <c r="K306" s="195"/>
      <c r="L306" s="40"/>
      <c r="M306" s="196" t="s">
        <v>1</v>
      </c>
      <c r="N306" s="197" t="s">
        <v>43</v>
      </c>
      <c r="O306" s="72"/>
      <c r="P306" s="198">
        <f>O306*H306</f>
        <v>0</v>
      </c>
      <c r="Q306" s="198">
        <v>0</v>
      </c>
      <c r="R306" s="198">
        <f>Q306*H306</f>
        <v>0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229</v>
      </c>
      <c r="AT306" s="200" t="s">
        <v>154</v>
      </c>
      <c r="AU306" s="200" t="s">
        <v>88</v>
      </c>
      <c r="AY306" s="18" t="s">
        <v>151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86</v>
      </c>
      <c r="BK306" s="201">
        <f>ROUND(I306*H306,2)</f>
        <v>0</v>
      </c>
      <c r="BL306" s="18" t="s">
        <v>229</v>
      </c>
      <c r="BM306" s="200" t="s">
        <v>484</v>
      </c>
    </row>
    <row r="307" spans="1:65" s="2" customFormat="1" ht="29.25">
      <c r="A307" s="35"/>
      <c r="B307" s="36"/>
      <c r="C307" s="37"/>
      <c r="D307" s="204" t="s">
        <v>279</v>
      </c>
      <c r="E307" s="37"/>
      <c r="F307" s="246" t="s">
        <v>485</v>
      </c>
      <c r="G307" s="37"/>
      <c r="H307" s="37"/>
      <c r="I307" s="247"/>
      <c r="J307" s="37"/>
      <c r="K307" s="37"/>
      <c r="L307" s="40"/>
      <c r="M307" s="248"/>
      <c r="N307" s="249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279</v>
      </c>
      <c r="AU307" s="18" t="s">
        <v>88</v>
      </c>
    </row>
    <row r="308" spans="1:65" s="13" customFormat="1" ht="11.25">
      <c r="B308" s="202"/>
      <c r="C308" s="203"/>
      <c r="D308" s="204" t="s">
        <v>160</v>
      </c>
      <c r="E308" s="205" t="s">
        <v>1</v>
      </c>
      <c r="F308" s="206" t="s">
        <v>486</v>
      </c>
      <c r="G308" s="203"/>
      <c r="H308" s="207">
        <v>9.1</v>
      </c>
      <c r="I308" s="208"/>
      <c r="J308" s="203"/>
      <c r="K308" s="203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160</v>
      </c>
      <c r="AU308" s="213" t="s">
        <v>88</v>
      </c>
      <c r="AV308" s="13" t="s">
        <v>88</v>
      </c>
      <c r="AW308" s="13" t="s">
        <v>34</v>
      </c>
      <c r="AX308" s="13" t="s">
        <v>78</v>
      </c>
      <c r="AY308" s="213" t="s">
        <v>151</v>
      </c>
    </row>
    <row r="309" spans="1:65" s="13" customFormat="1" ht="11.25">
      <c r="B309" s="202"/>
      <c r="C309" s="203"/>
      <c r="D309" s="204" t="s">
        <v>160</v>
      </c>
      <c r="E309" s="205" t="s">
        <v>1</v>
      </c>
      <c r="F309" s="206" t="s">
        <v>487</v>
      </c>
      <c r="G309" s="203"/>
      <c r="H309" s="207">
        <v>7.2</v>
      </c>
      <c r="I309" s="208"/>
      <c r="J309" s="203"/>
      <c r="K309" s="203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160</v>
      </c>
      <c r="AU309" s="213" t="s">
        <v>88</v>
      </c>
      <c r="AV309" s="13" t="s">
        <v>88</v>
      </c>
      <c r="AW309" s="13" t="s">
        <v>34</v>
      </c>
      <c r="AX309" s="13" t="s">
        <v>78</v>
      </c>
      <c r="AY309" s="213" t="s">
        <v>151</v>
      </c>
    </row>
    <row r="310" spans="1:65" s="13" customFormat="1" ht="11.25">
      <c r="B310" s="202"/>
      <c r="C310" s="203"/>
      <c r="D310" s="204" t="s">
        <v>160</v>
      </c>
      <c r="E310" s="205" t="s">
        <v>1</v>
      </c>
      <c r="F310" s="206" t="s">
        <v>488</v>
      </c>
      <c r="G310" s="203"/>
      <c r="H310" s="207">
        <v>1.2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160</v>
      </c>
      <c r="AU310" s="213" t="s">
        <v>88</v>
      </c>
      <c r="AV310" s="13" t="s">
        <v>88</v>
      </c>
      <c r="AW310" s="13" t="s">
        <v>34</v>
      </c>
      <c r="AX310" s="13" t="s">
        <v>78</v>
      </c>
      <c r="AY310" s="213" t="s">
        <v>151</v>
      </c>
    </row>
    <row r="311" spans="1:65" s="13" customFormat="1" ht="11.25">
      <c r="B311" s="202"/>
      <c r="C311" s="203"/>
      <c r="D311" s="204" t="s">
        <v>160</v>
      </c>
      <c r="E311" s="205" t="s">
        <v>1</v>
      </c>
      <c r="F311" s="206" t="s">
        <v>489</v>
      </c>
      <c r="G311" s="203"/>
      <c r="H311" s="207">
        <v>3</v>
      </c>
      <c r="I311" s="208"/>
      <c r="J311" s="203"/>
      <c r="K311" s="203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160</v>
      </c>
      <c r="AU311" s="213" t="s">
        <v>88</v>
      </c>
      <c r="AV311" s="13" t="s">
        <v>88</v>
      </c>
      <c r="AW311" s="13" t="s">
        <v>34</v>
      </c>
      <c r="AX311" s="13" t="s">
        <v>78</v>
      </c>
      <c r="AY311" s="213" t="s">
        <v>151</v>
      </c>
    </row>
    <row r="312" spans="1:65" s="13" customFormat="1" ht="11.25">
      <c r="B312" s="202"/>
      <c r="C312" s="203"/>
      <c r="D312" s="204" t="s">
        <v>160</v>
      </c>
      <c r="E312" s="205" t="s">
        <v>1</v>
      </c>
      <c r="F312" s="206" t="s">
        <v>490</v>
      </c>
      <c r="G312" s="203"/>
      <c r="H312" s="207">
        <v>0.9</v>
      </c>
      <c r="I312" s="208"/>
      <c r="J312" s="203"/>
      <c r="K312" s="203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160</v>
      </c>
      <c r="AU312" s="213" t="s">
        <v>88</v>
      </c>
      <c r="AV312" s="13" t="s">
        <v>88</v>
      </c>
      <c r="AW312" s="13" t="s">
        <v>34</v>
      </c>
      <c r="AX312" s="13" t="s">
        <v>78</v>
      </c>
      <c r="AY312" s="213" t="s">
        <v>151</v>
      </c>
    </row>
    <row r="313" spans="1:65" s="14" customFormat="1" ht="11.25">
      <c r="B313" s="214"/>
      <c r="C313" s="215"/>
      <c r="D313" s="204" t="s">
        <v>160</v>
      </c>
      <c r="E313" s="216" t="s">
        <v>1</v>
      </c>
      <c r="F313" s="217" t="s">
        <v>172</v>
      </c>
      <c r="G313" s="215"/>
      <c r="H313" s="218">
        <v>21.4</v>
      </c>
      <c r="I313" s="219"/>
      <c r="J313" s="215"/>
      <c r="K313" s="215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160</v>
      </c>
      <c r="AU313" s="224" t="s">
        <v>88</v>
      </c>
      <c r="AV313" s="14" t="s">
        <v>158</v>
      </c>
      <c r="AW313" s="14" t="s">
        <v>34</v>
      </c>
      <c r="AX313" s="14" t="s">
        <v>86</v>
      </c>
      <c r="AY313" s="224" t="s">
        <v>151</v>
      </c>
    </row>
    <row r="314" spans="1:65" s="2" customFormat="1" ht="16.5" customHeight="1">
      <c r="A314" s="35"/>
      <c r="B314" s="36"/>
      <c r="C314" s="188" t="s">
        <v>491</v>
      </c>
      <c r="D314" s="188" t="s">
        <v>154</v>
      </c>
      <c r="E314" s="189" t="s">
        <v>492</v>
      </c>
      <c r="F314" s="190" t="s">
        <v>493</v>
      </c>
      <c r="G314" s="191" t="s">
        <v>213</v>
      </c>
      <c r="H314" s="192">
        <v>28</v>
      </c>
      <c r="I314" s="193"/>
      <c r="J314" s="194">
        <f>ROUND(I314*H314,2)</f>
        <v>0</v>
      </c>
      <c r="K314" s="195"/>
      <c r="L314" s="40"/>
      <c r="M314" s="196" t="s">
        <v>1</v>
      </c>
      <c r="N314" s="197" t="s">
        <v>43</v>
      </c>
      <c r="O314" s="72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229</v>
      </c>
      <c r="AT314" s="200" t="s">
        <v>154</v>
      </c>
      <c r="AU314" s="200" t="s">
        <v>88</v>
      </c>
      <c r="AY314" s="18" t="s">
        <v>151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86</v>
      </c>
      <c r="BK314" s="201">
        <f>ROUND(I314*H314,2)</f>
        <v>0</v>
      </c>
      <c r="BL314" s="18" t="s">
        <v>229</v>
      </c>
      <c r="BM314" s="200" t="s">
        <v>494</v>
      </c>
    </row>
    <row r="315" spans="1:65" s="13" customFormat="1" ht="11.25">
      <c r="B315" s="202"/>
      <c r="C315" s="203"/>
      <c r="D315" s="204" t="s">
        <v>160</v>
      </c>
      <c r="E315" s="205" t="s">
        <v>1</v>
      </c>
      <c r="F315" s="206" t="s">
        <v>495</v>
      </c>
      <c r="G315" s="203"/>
      <c r="H315" s="207">
        <v>24</v>
      </c>
      <c r="I315" s="208"/>
      <c r="J315" s="203"/>
      <c r="K315" s="203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160</v>
      </c>
      <c r="AU315" s="213" t="s">
        <v>88</v>
      </c>
      <c r="AV315" s="13" t="s">
        <v>88</v>
      </c>
      <c r="AW315" s="13" t="s">
        <v>34</v>
      </c>
      <c r="AX315" s="13" t="s">
        <v>78</v>
      </c>
      <c r="AY315" s="213" t="s">
        <v>151</v>
      </c>
    </row>
    <row r="316" spans="1:65" s="13" customFormat="1" ht="11.25">
      <c r="B316" s="202"/>
      <c r="C316" s="203"/>
      <c r="D316" s="204" t="s">
        <v>160</v>
      </c>
      <c r="E316" s="205" t="s">
        <v>1</v>
      </c>
      <c r="F316" s="206" t="s">
        <v>496</v>
      </c>
      <c r="G316" s="203"/>
      <c r="H316" s="207">
        <v>4</v>
      </c>
      <c r="I316" s="208"/>
      <c r="J316" s="203"/>
      <c r="K316" s="203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160</v>
      </c>
      <c r="AU316" s="213" t="s">
        <v>88</v>
      </c>
      <c r="AV316" s="13" t="s">
        <v>88</v>
      </c>
      <c r="AW316" s="13" t="s">
        <v>34</v>
      </c>
      <c r="AX316" s="13" t="s">
        <v>78</v>
      </c>
      <c r="AY316" s="213" t="s">
        <v>151</v>
      </c>
    </row>
    <row r="317" spans="1:65" s="14" customFormat="1" ht="11.25">
      <c r="B317" s="214"/>
      <c r="C317" s="215"/>
      <c r="D317" s="204" t="s">
        <v>160</v>
      </c>
      <c r="E317" s="216" t="s">
        <v>1</v>
      </c>
      <c r="F317" s="217" t="s">
        <v>172</v>
      </c>
      <c r="G317" s="215"/>
      <c r="H317" s="218">
        <v>28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160</v>
      </c>
      <c r="AU317" s="224" t="s">
        <v>88</v>
      </c>
      <c r="AV317" s="14" t="s">
        <v>158</v>
      </c>
      <c r="AW317" s="14" t="s">
        <v>34</v>
      </c>
      <c r="AX317" s="14" t="s">
        <v>86</v>
      </c>
      <c r="AY317" s="224" t="s">
        <v>151</v>
      </c>
    </row>
    <row r="318" spans="1:65" s="2" customFormat="1" ht="33" customHeight="1">
      <c r="A318" s="35"/>
      <c r="B318" s="36"/>
      <c r="C318" s="188" t="s">
        <v>497</v>
      </c>
      <c r="D318" s="188" t="s">
        <v>154</v>
      </c>
      <c r="E318" s="189" t="s">
        <v>498</v>
      </c>
      <c r="F318" s="190" t="s">
        <v>499</v>
      </c>
      <c r="G318" s="191" t="s">
        <v>213</v>
      </c>
      <c r="H318" s="192">
        <v>21.4</v>
      </c>
      <c r="I318" s="193"/>
      <c r="J318" s="194">
        <f>ROUND(I318*H318,2)</f>
        <v>0</v>
      </c>
      <c r="K318" s="195"/>
      <c r="L318" s="40"/>
      <c r="M318" s="196" t="s">
        <v>1</v>
      </c>
      <c r="N318" s="197" t="s">
        <v>43</v>
      </c>
      <c r="O318" s="72"/>
      <c r="P318" s="198">
        <f>O318*H318</f>
        <v>0</v>
      </c>
      <c r="Q318" s="198">
        <v>3.5200000000000001E-3</v>
      </c>
      <c r="R318" s="198">
        <f>Q318*H318</f>
        <v>7.5327999999999992E-2</v>
      </c>
      <c r="S318" s="198">
        <v>0</v>
      </c>
      <c r="T318" s="19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229</v>
      </c>
      <c r="AT318" s="200" t="s">
        <v>154</v>
      </c>
      <c r="AU318" s="200" t="s">
        <v>88</v>
      </c>
      <c r="AY318" s="18" t="s">
        <v>151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8" t="s">
        <v>86</v>
      </c>
      <c r="BK318" s="201">
        <f>ROUND(I318*H318,2)</f>
        <v>0</v>
      </c>
      <c r="BL318" s="18" t="s">
        <v>229</v>
      </c>
      <c r="BM318" s="200" t="s">
        <v>500</v>
      </c>
    </row>
    <row r="319" spans="1:65" s="2" customFormat="1" ht="21.75" customHeight="1">
      <c r="A319" s="35"/>
      <c r="B319" s="36"/>
      <c r="C319" s="188" t="s">
        <v>501</v>
      </c>
      <c r="D319" s="188" t="s">
        <v>154</v>
      </c>
      <c r="E319" s="189" t="s">
        <v>502</v>
      </c>
      <c r="F319" s="190" t="s">
        <v>503</v>
      </c>
      <c r="G319" s="191" t="s">
        <v>213</v>
      </c>
      <c r="H319" s="192">
        <v>28</v>
      </c>
      <c r="I319" s="193"/>
      <c r="J319" s="194">
        <f>ROUND(I319*H319,2)</f>
        <v>0</v>
      </c>
      <c r="K319" s="195"/>
      <c r="L319" s="40"/>
      <c r="M319" s="196" t="s">
        <v>1</v>
      </c>
      <c r="N319" s="197" t="s">
        <v>43</v>
      </c>
      <c r="O319" s="72"/>
      <c r="P319" s="198">
        <f>O319*H319</f>
        <v>0</v>
      </c>
      <c r="Q319" s="198">
        <v>2.1700000000000001E-3</v>
      </c>
      <c r="R319" s="198">
        <f>Q319*H319</f>
        <v>6.0760000000000002E-2</v>
      </c>
      <c r="S319" s="198">
        <v>0</v>
      </c>
      <c r="T319" s="19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0" t="s">
        <v>229</v>
      </c>
      <c r="AT319" s="200" t="s">
        <v>154</v>
      </c>
      <c r="AU319" s="200" t="s">
        <v>88</v>
      </c>
      <c r="AY319" s="18" t="s">
        <v>151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8" t="s">
        <v>86</v>
      </c>
      <c r="BK319" s="201">
        <f>ROUND(I319*H319,2)</f>
        <v>0</v>
      </c>
      <c r="BL319" s="18" t="s">
        <v>229</v>
      </c>
      <c r="BM319" s="200" t="s">
        <v>504</v>
      </c>
    </row>
    <row r="320" spans="1:65" s="2" customFormat="1" ht="21.75" customHeight="1">
      <c r="A320" s="35"/>
      <c r="B320" s="36"/>
      <c r="C320" s="188" t="s">
        <v>505</v>
      </c>
      <c r="D320" s="188" t="s">
        <v>154</v>
      </c>
      <c r="E320" s="189" t="s">
        <v>506</v>
      </c>
      <c r="F320" s="190" t="s">
        <v>507</v>
      </c>
      <c r="G320" s="191" t="s">
        <v>508</v>
      </c>
      <c r="H320" s="261"/>
      <c r="I320" s="193"/>
      <c r="J320" s="194">
        <f>ROUND(I320*H320,2)</f>
        <v>0</v>
      </c>
      <c r="K320" s="195"/>
      <c r="L320" s="40"/>
      <c r="M320" s="196" t="s">
        <v>1</v>
      </c>
      <c r="N320" s="197" t="s">
        <v>43</v>
      </c>
      <c r="O320" s="72"/>
      <c r="P320" s="198">
        <f>O320*H320</f>
        <v>0</v>
      </c>
      <c r="Q320" s="198">
        <v>0</v>
      </c>
      <c r="R320" s="198">
        <f>Q320*H320</f>
        <v>0</v>
      </c>
      <c r="S320" s="198">
        <v>0</v>
      </c>
      <c r="T320" s="19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229</v>
      </c>
      <c r="AT320" s="200" t="s">
        <v>154</v>
      </c>
      <c r="AU320" s="200" t="s">
        <v>88</v>
      </c>
      <c r="AY320" s="18" t="s">
        <v>151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8" t="s">
        <v>86</v>
      </c>
      <c r="BK320" s="201">
        <f>ROUND(I320*H320,2)</f>
        <v>0</v>
      </c>
      <c r="BL320" s="18" t="s">
        <v>229</v>
      </c>
      <c r="BM320" s="200" t="s">
        <v>509</v>
      </c>
    </row>
    <row r="321" spans="1:65" s="12" customFormat="1" ht="22.9" customHeight="1">
      <c r="B321" s="172"/>
      <c r="C321" s="173"/>
      <c r="D321" s="174" t="s">
        <v>77</v>
      </c>
      <c r="E321" s="186" t="s">
        <v>510</v>
      </c>
      <c r="F321" s="186" t="s">
        <v>511</v>
      </c>
      <c r="G321" s="173"/>
      <c r="H321" s="173"/>
      <c r="I321" s="176"/>
      <c r="J321" s="187">
        <f>BK321</f>
        <v>0</v>
      </c>
      <c r="K321" s="173"/>
      <c r="L321" s="178"/>
      <c r="M321" s="179"/>
      <c r="N321" s="180"/>
      <c r="O321" s="180"/>
      <c r="P321" s="181">
        <f>SUM(P322:P338)</f>
        <v>0</v>
      </c>
      <c r="Q321" s="180"/>
      <c r="R321" s="181">
        <f>SUM(R322:R338)</f>
        <v>0.1708192</v>
      </c>
      <c r="S321" s="180"/>
      <c r="T321" s="182">
        <f>SUM(T322:T338)</f>
        <v>0</v>
      </c>
      <c r="AR321" s="183" t="s">
        <v>88</v>
      </c>
      <c r="AT321" s="184" t="s">
        <v>77</v>
      </c>
      <c r="AU321" s="184" t="s">
        <v>86</v>
      </c>
      <c r="AY321" s="183" t="s">
        <v>151</v>
      </c>
      <c r="BK321" s="185">
        <f>SUM(BK322:BK338)</f>
        <v>0</v>
      </c>
    </row>
    <row r="322" spans="1:65" s="2" customFormat="1" ht="21.75" customHeight="1">
      <c r="A322" s="35"/>
      <c r="B322" s="36"/>
      <c r="C322" s="188" t="s">
        <v>512</v>
      </c>
      <c r="D322" s="188" t="s">
        <v>154</v>
      </c>
      <c r="E322" s="189" t="s">
        <v>513</v>
      </c>
      <c r="F322" s="190" t="s">
        <v>514</v>
      </c>
      <c r="G322" s="191" t="s">
        <v>167</v>
      </c>
      <c r="H322" s="192">
        <v>0.9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43</v>
      </c>
      <c r="O322" s="72"/>
      <c r="P322" s="198">
        <f>O322*H322</f>
        <v>0</v>
      </c>
      <c r="Q322" s="198">
        <v>0</v>
      </c>
      <c r="R322" s="198">
        <f>Q322*H322</f>
        <v>0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229</v>
      </c>
      <c r="AT322" s="200" t="s">
        <v>154</v>
      </c>
      <c r="AU322" s="200" t="s">
        <v>88</v>
      </c>
      <c r="AY322" s="18" t="s">
        <v>151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86</v>
      </c>
      <c r="BK322" s="201">
        <f>ROUND(I322*H322,2)</f>
        <v>0</v>
      </c>
      <c r="BL322" s="18" t="s">
        <v>229</v>
      </c>
      <c r="BM322" s="200" t="s">
        <v>515</v>
      </c>
    </row>
    <row r="323" spans="1:65" s="2" customFormat="1" ht="21.75" customHeight="1">
      <c r="A323" s="35"/>
      <c r="B323" s="36"/>
      <c r="C323" s="188" t="s">
        <v>516</v>
      </c>
      <c r="D323" s="188" t="s">
        <v>154</v>
      </c>
      <c r="E323" s="189" t="s">
        <v>517</v>
      </c>
      <c r="F323" s="190" t="s">
        <v>518</v>
      </c>
      <c r="G323" s="191" t="s">
        <v>167</v>
      </c>
      <c r="H323" s="192">
        <v>6</v>
      </c>
      <c r="I323" s="193"/>
      <c r="J323" s="194">
        <f>ROUND(I323*H323,2)</f>
        <v>0</v>
      </c>
      <c r="K323" s="195"/>
      <c r="L323" s="40"/>
      <c r="M323" s="196" t="s">
        <v>1</v>
      </c>
      <c r="N323" s="197" t="s">
        <v>43</v>
      </c>
      <c r="O323" s="72"/>
      <c r="P323" s="198">
        <f>O323*H323</f>
        <v>0</v>
      </c>
      <c r="Q323" s="198">
        <v>2.7E-4</v>
      </c>
      <c r="R323" s="198">
        <f>Q323*H323</f>
        <v>1.6199999999999999E-3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229</v>
      </c>
      <c r="AT323" s="200" t="s">
        <v>154</v>
      </c>
      <c r="AU323" s="200" t="s">
        <v>88</v>
      </c>
      <c r="AY323" s="18" t="s">
        <v>151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8" t="s">
        <v>86</v>
      </c>
      <c r="BK323" s="201">
        <f>ROUND(I323*H323,2)</f>
        <v>0</v>
      </c>
      <c r="BL323" s="18" t="s">
        <v>229</v>
      </c>
      <c r="BM323" s="200" t="s">
        <v>519</v>
      </c>
    </row>
    <row r="324" spans="1:65" s="2" customFormat="1" ht="21.75" customHeight="1">
      <c r="A324" s="35"/>
      <c r="B324" s="36"/>
      <c r="C324" s="250" t="s">
        <v>520</v>
      </c>
      <c r="D324" s="250" t="s">
        <v>291</v>
      </c>
      <c r="E324" s="251" t="s">
        <v>521</v>
      </c>
      <c r="F324" s="252" t="s">
        <v>522</v>
      </c>
      <c r="G324" s="253" t="s">
        <v>183</v>
      </c>
      <c r="H324" s="254">
        <v>1.68</v>
      </c>
      <c r="I324" s="255"/>
      <c r="J324" s="256">
        <f>ROUND(I324*H324,2)</f>
        <v>0</v>
      </c>
      <c r="K324" s="257"/>
      <c r="L324" s="258"/>
      <c r="M324" s="259" t="s">
        <v>1</v>
      </c>
      <c r="N324" s="260" t="s">
        <v>43</v>
      </c>
      <c r="O324" s="72"/>
      <c r="P324" s="198">
        <f>O324*H324</f>
        <v>0</v>
      </c>
      <c r="Q324" s="198">
        <v>4.0280000000000003E-2</v>
      </c>
      <c r="R324" s="198">
        <f>Q324*H324</f>
        <v>6.7670400000000006E-2</v>
      </c>
      <c r="S324" s="198">
        <v>0</v>
      </c>
      <c r="T324" s="19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0" t="s">
        <v>323</v>
      </c>
      <c r="AT324" s="200" t="s">
        <v>291</v>
      </c>
      <c r="AU324" s="200" t="s">
        <v>88</v>
      </c>
      <c r="AY324" s="18" t="s">
        <v>151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8" t="s">
        <v>86</v>
      </c>
      <c r="BK324" s="201">
        <f>ROUND(I324*H324,2)</f>
        <v>0</v>
      </c>
      <c r="BL324" s="18" t="s">
        <v>229</v>
      </c>
      <c r="BM324" s="200" t="s">
        <v>523</v>
      </c>
    </row>
    <row r="325" spans="1:65" s="15" customFormat="1" ht="11.25">
      <c r="B325" s="225"/>
      <c r="C325" s="226"/>
      <c r="D325" s="204" t="s">
        <v>160</v>
      </c>
      <c r="E325" s="227" t="s">
        <v>1</v>
      </c>
      <c r="F325" s="228" t="s">
        <v>370</v>
      </c>
      <c r="G325" s="226"/>
      <c r="H325" s="227" t="s">
        <v>1</v>
      </c>
      <c r="I325" s="229"/>
      <c r="J325" s="226"/>
      <c r="K325" s="226"/>
      <c r="L325" s="230"/>
      <c r="M325" s="231"/>
      <c r="N325" s="232"/>
      <c r="O325" s="232"/>
      <c r="P325" s="232"/>
      <c r="Q325" s="232"/>
      <c r="R325" s="232"/>
      <c r="S325" s="232"/>
      <c r="T325" s="233"/>
      <c r="AT325" s="234" t="s">
        <v>160</v>
      </c>
      <c r="AU325" s="234" t="s">
        <v>88</v>
      </c>
      <c r="AV325" s="15" t="s">
        <v>86</v>
      </c>
      <c r="AW325" s="15" t="s">
        <v>34</v>
      </c>
      <c r="AX325" s="15" t="s">
        <v>78</v>
      </c>
      <c r="AY325" s="234" t="s">
        <v>151</v>
      </c>
    </row>
    <row r="326" spans="1:65" s="13" customFormat="1" ht="11.25">
      <c r="B326" s="202"/>
      <c r="C326" s="203"/>
      <c r="D326" s="204" t="s">
        <v>160</v>
      </c>
      <c r="E326" s="205" t="s">
        <v>1</v>
      </c>
      <c r="F326" s="206" t="s">
        <v>371</v>
      </c>
      <c r="G326" s="203"/>
      <c r="H326" s="207">
        <v>1.68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160</v>
      </c>
      <c r="AU326" s="213" t="s">
        <v>88</v>
      </c>
      <c r="AV326" s="13" t="s">
        <v>88</v>
      </c>
      <c r="AW326" s="13" t="s">
        <v>34</v>
      </c>
      <c r="AX326" s="13" t="s">
        <v>86</v>
      </c>
      <c r="AY326" s="213" t="s">
        <v>151</v>
      </c>
    </row>
    <row r="327" spans="1:65" s="2" customFormat="1" ht="21.75" customHeight="1">
      <c r="A327" s="35"/>
      <c r="B327" s="36"/>
      <c r="C327" s="188" t="s">
        <v>524</v>
      </c>
      <c r="D327" s="188" t="s">
        <v>154</v>
      </c>
      <c r="E327" s="189" t="s">
        <v>525</v>
      </c>
      <c r="F327" s="190" t="s">
        <v>526</v>
      </c>
      <c r="G327" s="191" t="s">
        <v>183</v>
      </c>
      <c r="H327" s="192">
        <v>1.26</v>
      </c>
      <c r="I327" s="193"/>
      <c r="J327" s="194">
        <f>ROUND(I327*H327,2)</f>
        <v>0</v>
      </c>
      <c r="K327" s="195"/>
      <c r="L327" s="40"/>
      <c r="M327" s="196" t="s">
        <v>1</v>
      </c>
      <c r="N327" s="197" t="s">
        <v>43</v>
      </c>
      <c r="O327" s="72"/>
      <c r="P327" s="198">
        <f>O327*H327</f>
        <v>0</v>
      </c>
      <c r="Q327" s="198">
        <v>2.5999999999999998E-4</v>
      </c>
      <c r="R327" s="198">
        <f>Q327*H327</f>
        <v>3.2759999999999999E-4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229</v>
      </c>
      <c r="AT327" s="200" t="s">
        <v>154</v>
      </c>
      <c r="AU327" s="200" t="s">
        <v>88</v>
      </c>
      <c r="AY327" s="18" t="s">
        <v>151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8" t="s">
        <v>86</v>
      </c>
      <c r="BK327" s="201">
        <f>ROUND(I327*H327,2)</f>
        <v>0</v>
      </c>
      <c r="BL327" s="18" t="s">
        <v>229</v>
      </c>
      <c r="BM327" s="200" t="s">
        <v>527</v>
      </c>
    </row>
    <row r="328" spans="1:65" s="15" customFormat="1" ht="11.25">
      <c r="B328" s="225"/>
      <c r="C328" s="226"/>
      <c r="D328" s="204" t="s">
        <v>160</v>
      </c>
      <c r="E328" s="227" t="s">
        <v>1</v>
      </c>
      <c r="F328" s="228" t="s">
        <v>528</v>
      </c>
      <c r="G328" s="226"/>
      <c r="H328" s="227" t="s">
        <v>1</v>
      </c>
      <c r="I328" s="229"/>
      <c r="J328" s="226"/>
      <c r="K328" s="226"/>
      <c r="L328" s="230"/>
      <c r="M328" s="231"/>
      <c r="N328" s="232"/>
      <c r="O328" s="232"/>
      <c r="P328" s="232"/>
      <c r="Q328" s="232"/>
      <c r="R328" s="232"/>
      <c r="S328" s="232"/>
      <c r="T328" s="233"/>
      <c r="AT328" s="234" t="s">
        <v>160</v>
      </c>
      <c r="AU328" s="234" t="s">
        <v>88</v>
      </c>
      <c r="AV328" s="15" t="s">
        <v>86</v>
      </c>
      <c r="AW328" s="15" t="s">
        <v>34</v>
      </c>
      <c r="AX328" s="15" t="s">
        <v>78</v>
      </c>
      <c r="AY328" s="234" t="s">
        <v>151</v>
      </c>
    </row>
    <row r="329" spans="1:65" s="13" customFormat="1" ht="11.25">
      <c r="B329" s="202"/>
      <c r="C329" s="203"/>
      <c r="D329" s="204" t="s">
        <v>160</v>
      </c>
      <c r="E329" s="205" t="s">
        <v>1</v>
      </c>
      <c r="F329" s="206" t="s">
        <v>529</v>
      </c>
      <c r="G329" s="203"/>
      <c r="H329" s="207">
        <v>1.26</v>
      </c>
      <c r="I329" s="208"/>
      <c r="J329" s="203"/>
      <c r="K329" s="203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160</v>
      </c>
      <c r="AU329" s="213" t="s">
        <v>88</v>
      </c>
      <c r="AV329" s="13" t="s">
        <v>88</v>
      </c>
      <c r="AW329" s="13" t="s">
        <v>34</v>
      </c>
      <c r="AX329" s="13" t="s">
        <v>86</v>
      </c>
      <c r="AY329" s="213" t="s">
        <v>151</v>
      </c>
    </row>
    <row r="330" spans="1:65" s="2" customFormat="1" ht="21.75" customHeight="1">
      <c r="A330" s="35"/>
      <c r="B330" s="36"/>
      <c r="C330" s="250" t="s">
        <v>530</v>
      </c>
      <c r="D330" s="250" t="s">
        <v>291</v>
      </c>
      <c r="E330" s="251" t="s">
        <v>531</v>
      </c>
      <c r="F330" s="252" t="s">
        <v>532</v>
      </c>
      <c r="G330" s="253" t="s">
        <v>183</v>
      </c>
      <c r="H330" s="254">
        <v>1.26</v>
      </c>
      <c r="I330" s="255"/>
      <c r="J330" s="256">
        <f>ROUND(I330*H330,2)</f>
        <v>0</v>
      </c>
      <c r="K330" s="257"/>
      <c r="L330" s="258"/>
      <c r="M330" s="259" t="s">
        <v>1</v>
      </c>
      <c r="N330" s="260" t="s">
        <v>43</v>
      </c>
      <c r="O330" s="72"/>
      <c r="P330" s="198">
        <f>O330*H330</f>
        <v>0</v>
      </c>
      <c r="Q330" s="198">
        <v>2.562E-2</v>
      </c>
      <c r="R330" s="198">
        <f>Q330*H330</f>
        <v>3.2281200000000003E-2</v>
      </c>
      <c r="S330" s="198">
        <v>0</v>
      </c>
      <c r="T330" s="19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0" t="s">
        <v>323</v>
      </c>
      <c r="AT330" s="200" t="s">
        <v>291</v>
      </c>
      <c r="AU330" s="200" t="s">
        <v>88</v>
      </c>
      <c r="AY330" s="18" t="s">
        <v>151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8" t="s">
        <v>86</v>
      </c>
      <c r="BK330" s="201">
        <f>ROUND(I330*H330,2)</f>
        <v>0</v>
      </c>
      <c r="BL330" s="18" t="s">
        <v>229</v>
      </c>
      <c r="BM330" s="200" t="s">
        <v>533</v>
      </c>
    </row>
    <row r="331" spans="1:65" s="13" customFormat="1" ht="11.25">
      <c r="B331" s="202"/>
      <c r="C331" s="203"/>
      <c r="D331" s="204" t="s">
        <v>160</v>
      </c>
      <c r="E331" s="203"/>
      <c r="F331" s="206" t="s">
        <v>534</v>
      </c>
      <c r="G331" s="203"/>
      <c r="H331" s="207">
        <v>1.26</v>
      </c>
      <c r="I331" s="208"/>
      <c r="J331" s="203"/>
      <c r="K331" s="203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160</v>
      </c>
      <c r="AU331" s="213" t="s">
        <v>88</v>
      </c>
      <c r="AV331" s="13" t="s">
        <v>88</v>
      </c>
      <c r="AW331" s="13" t="s">
        <v>4</v>
      </c>
      <c r="AX331" s="13" t="s">
        <v>86</v>
      </c>
      <c r="AY331" s="213" t="s">
        <v>151</v>
      </c>
    </row>
    <row r="332" spans="1:65" s="2" customFormat="1" ht="21.75" customHeight="1">
      <c r="A332" s="35"/>
      <c r="B332" s="36"/>
      <c r="C332" s="188" t="s">
        <v>535</v>
      </c>
      <c r="D332" s="188" t="s">
        <v>154</v>
      </c>
      <c r="E332" s="189" t="s">
        <v>536</v>
      </c>
      <c r="F332" s="190" t="s">
        <v>537</v>
      </c>
      <c r="G332" s="191" t="s">
        <v>167</v>
      </c>
      <c r="H332" s="192">
        <v>1</v>
      </c>
      <c r="I332" s="193"/>
      <c r="J332" s="194">
        <f>ROUND(I332*H332,2)</f>
        <v>0</v>
      </c>
      <c r="K332" s="195"/>
      <c r="L332" s="40"/>
      <c r="M332" s="196" t="s">
        <v>1</v>
      </c>
      <c r="N332" s="197" t="s">
        <v>43</v>
      </c>
      <c r="O332" s="72"/>
      <c r="P332" s="198">
        <f>O332*H332</f>
        <v>0</v>
      </c>
      <c r="Q332" s="198">
        <v>9.2000000000000003E-4</v>
      </c>
      <c r="R332" s="198">
        <f>Q332*H332</f>
        <v>9.2000000000000003E-4</v>
      </c>
      <c r="S332" s="198">
        <v>0</v>
      </c>
      <c r="T332" s="19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0" t="s">
        <v>229</v>
      </c>
      <c r="AT332" s="200" t="s">
        <v>154</v>
      </c>
      <c r="AU332" s="200" t="s">
        <v>88</v>
      </c>
      <c r="AY332" s="18" t="s">
        <v>151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8" t="s">
        <v>86</v>
      </c>
      <c r="BK332" s="201">
        <f>ROUND(I332*H332,2)</f>
        <v>0</v>
      </c>
      <c r="BL332" s="18" t="s">
        <v>229</v>
      </c>
      <c r="BM332" s="200" t="s">
        <v>538</v>
      </c>
    </row>
    <row r="333" spans="1:65" s="2" customFormat="1" ht="44.25" customHeight="1">
      <c r="A333" s="35"/>
      <c r="B333" s="36"/>
      <c r="C333" s="250" t="s">
        <v>539</v>
      </c>
      <c r="D333" s="250" t="s">
        <v>291</v>
      </c>
      <c r="E333" s="251" t="s">
        <v>540</v>
      </c>
      <c r="F333" s="252" t="s">
        <v>541</v>
      </c>
      <c r="G333" s="253" t="s">
        <v>167</v>
      </c>
      <c r="H333" s="254">
        <v>1</v>
      </c>
      <c r="I333" s="255"/>
      <c r="J333" s="256">
        <f>ROUND(I333*H333,2)</f>
        <v>0</v>
      </c>
      <c r="K333" s="257"/>
      <c r="L333" s="258"/>
      <c r="M333" s="259" t="s">
        <v>1</v>
      </c>
      <c r="N333" s="260" t="s">
        <v>43</v>
      </c>
      <c r="O333" s="72"/>
      <c r="P333" s="198">
        <f>O333*H333</f>
        <v>0</v>
      </c>
      <c r="Q333" s="198">
        <v>6.8000000000000005E-2</v>
      </c>
      <c r="R333" s="198">
        <f>Q333*H333</f>
        <v>6.8000000000000005E-2</v>
      </c>
      <c r="S333" s="198">
        <v>0</v>
      </c>
      <c r="T333" s="19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323</v>
      </c>
      <c r="AT333" s="200" t="s">
        <v>291</v>
      </c>
      <c r="AU333" s="200" t="s">
        <v>88</v>
      </c>
      <c r="AY333" s="18" t="s">
        <v>151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8" t="s">
        <v>86</v>
      </c>
      <c r="BK333" s="201">
        <f>ROUND(I333*H333,2)</f>
        <v>0</v>
      </c>
      <c r="BL333" s="18" t="s">
        <v>229</v>
      </c>
      <c r="BM333" s="200" t="s">
        <v>542</v>
      </c>
    </row>
    <row r="334" spans="1:65" s="2" customFormat="1" ht="21.75" customHeight="1">
      <c r="A334" s="35"/>
      <c r="B334" s="36"/>
      <c r="C334" s="188" t="s">
        <v>543</v>
      </c>
      <c r="D334" s="188" t="s">
        <v>154</v>
      </c>
      <c r="E334" s="189" t="s">
        <v>544</v>
      </c>
      <c r="F334" s="190" t="s">
        <v>545</v>
      </c>
      <c r="G334" s="191" t="s">
        <v>167</v>
      </c>
      <c r="H334" s="192">
        <v>1</v>
      </c>
      <c r="I334" s="193"/>
      <c r="J334" s="194">
        <f>ROUND(I334*H334,2)</f>
        <v>0</v>
      </c>
      <c r="K334" s="195"/>
      <c r="L334" s="40"/>
      <c r="M334" s="196" t="s">
        <v>1</v>
      </c>
      <c r="N334" s="197" t="s">
        <v>43</v>
      </c>
      <c r="O334" s="72"/>
      <c r="P334" s="198">
        <f>O334*H334</f>
        <v>0</v>
      </c>
      <c r="Q334" s="198">
        <v>0</v>
      </c>
      <c r="R334" s="198">
        <f>Q334*H334</f>
        <v>0</v>
      </c>
      <c r="S334" s="198">
        <v>0</v>
      </c>
      <c r="T334" s="19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0" t="s">
        <v>229</v>
      </c>
      <c r="AT334" s="200" t="s">
        <v>154</v>
      </c>
      <c r="AU334" s="200" t="s">
        <v>88</v>
      </c>
      <c r="AY334" s="18" t="s">
        <v>151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8" t="s">
        <v>86</v>
      </c>
      <c r="BK334" s="201">
        <f>ROUND(I334*H334,2)</f>
        <v>0</v>
      </c>
      <c r="BL334" s="18" t="s">
        <v>229</v>
      </c>
      <c r="BM334" s="200" t="s">
        <v>546</v>
      </c>
    </row>
    <row r="335" spans="1:65" s="2" customFormat="1" ht="33" customHeight="1">
      <c r="A335" s="35"/>
      <c r="B335" s="36"/>
      <c r="C335" s="250" t="s">
        <v>547</v>
      </c>
      <c r="D335" s="250" t="s">
        <v>291</v>
      </c>
      <c r="E335" s="251" t="s">
        <v>548</v>
      </c>
      <c r="F335" s="252" t="s">
        <v>549</v>
      </c>
      <c r="G335" s="253" t="s">
        <v>213</v>
      </c>
      <c r="H335" s="254">
        <v>0.9</v>
      </c>
      <c r="I335" s="255"/>
      <c r="J335" s="256">
        <f>ROUND(I335*H335,2)</f>
        <v>0</v>
      </c>
      <c r="K335" s="257"/>
      <c r="L335" s="258"/>
      <c r="M335" s="259" t="s">
        <v>1</v>
      </c>
      <c r="N335" s="260" t="s">
        <v>43</v>
      </c>
      <c r="O335" s="72"/>
      <c r="P335" s="198">
        <f>O335*H335</f>
        <v>0</v>
      </c>
      <c r="Q335" s="198">
        <v>0</v>
      </c>
      <c r="R335" s="198">
        <f>Q335*H335</f>
        <v>0</v>
      </c>
      <c r="S335" s="198">
        <v>0</v>
      </c>
      <c r="T335" s="19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323</v>
      </c>
      <c r="AT335" s="200" t="s">
        <v>291</v>
      </c>
      <c r="AU335" s="200" t="s">
        <v>88</v>
      </c>
      <c r="AY335" s="18" t="s">
        <v>151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18" t="s">
        <v>86</v>
      </c>
      <c r="BK335" s="201">
        <f>ROUND(I335*H335,2)</f>
        <v>0</v>
      </c>
      <c r="BL335" s="18" t="s">
        <v>229</v>
      </c>
      <c r="BM335" s="200" t="s">
        <v>550</v>
      </c>
    </row>
    <row r="336" spans="1:65" s="2" customFormat="1" ht="29.25">
      <c r="A336" s="35"/>
      <c r="B336" s="36"/>
      <c r="C336" s="37"/>
      <c r="D336" s="204" t="s">
        <v>279</v>
      </c>
      <c r="E336" s="37"/>
      <c r="F336" s="246" t="s">
        <v>551</v>
      </c>
      <c r="G336" s="37"/>
      <c r="H336" s="37"/>
      <c r="I336" s="247"/>
      <c r="J336" s="37"/>
      <c r="K336" s="37"/>
      <c r="L336" s="40"/>
      <c r="M336" s="248"/>
      <c r="N336" s="249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279</v>
      </c>
      <c r="AU336" s="18" t="s">
        <v>88</v>
      </c>
    </row>
    <row r="337" spans="1:65" s="2" customFormat="1" ht="16.5" customHeight="1">
      <c r="A337" s="35"/>
      <c r="B337" s="36"/>
      <c r="C337" s="250" t="s">
        <v>552</v>
      </c>
      <c r="D337" s="250" t="s">
        <v>291</v>
      </c>
      <c r="E337" s="251" t="s">
        <v>553</v>
      </c>
      <c r="F337" s="252" t="s">
        <v>554</v>
      </c>
      <c r="G337" s="253" t="s">
        <v>167</v>
      </c>
      <c r="H337" s="254">
        <v>1</v>
      </c>
      <c r="I337" s="255"/>
      <c r="J337" s="256">
        <f>ROUND(I337*H337,2)</f>
        <v>0</v>
      </c>
      <c r="K337" s="257"/>
      <c r="L337" s="258"/>
      <c r="M337" s="259" t="s">
        <v>1</v>
      </c>
      <c r="N337" s="260" t="s">
        <v>43</v>
      </c>
      <c r="O337" s="72"/>
      <c r="P337" s="198">
        <f>O337*H337</f>
        <v>0</v>
      </c>
      <c r="Q337" s="198">
        <v>0</v>
      </c>
      <c r="R337" s="198">
        <f>Q337*H337</f>
        <v>0</v>
      </c>
      <c r="S337" s="198">
        <v>0</v>
      </c>
      <c r="T337" s="19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323</v>
      </c>
      <c r="AT337" s="200" t="s">
        <v>291</v>
      </c>
      <c r="AU337" s="200" t="s">
        <v>88</v>
      </c>
      <c r="AY337" s="18" t="s">
        <v>151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8" t="s">
        <v>86</v>
      </c>
      <c r="BK337" s="201">
        <f>ROUND(I337*H337,2)</f>
        <v>0</v>
      </c>
      <c r="BL337" s="18" t="s">
        <v>229</v>
      </c>
      <c r="BM337" s="200" t="s">
        <v>555</v>
      </c>
    </row>
    <row r="338" spans="1:65" s="2" customFormat="1" ht="21.75" customHeight="1">
      <c r="A338" s="35"/>
      <c r="B338" s="36"/>
      <c r="C338" s="188" t="s">
        <v>556</v>
      </c>
      <c r="D338" s="188" t="s">
        <v>154</v>
      </c>
      <c r="E338" s="189" t="s">
        <v>557</v>
      </c>
      <c r="F338" s="190" t="s">
        <v>558</v>
      </c>
      <c r="G338" s="191" t="s">
        <v>508</v>
      </c>
      <c r="H338" s="261"/>
      <c r="I338" s="193"/>
      <c r="J338" s="194">
        <f>ROUND(I338*H338,2)</f>
        <v>0</v>
      </c>
      <c r="K338" s="195"/>
      <c r="L338" s="40"/>
      <c r="M338" s="196" t="s">
        <v>1</v>
      </c>
      <c r="N338" s="197" t="s">
        <v>43</v>
      </c>
      <c r="O338" s="72"/>
      <c r="P338" s="198">
        <f>O338*H338</f>
        <v>0</v>
      </c>
      <c r="Q338" s="198">
        <v>0</v>
      </c>
      <c r="R338" s="198">
        <f>Q338*H338</f>
        <v>0</v>
      </c>
      <c r="S338" s="198">
        <v>0</v>
      </c>
      <c r="T338" s="19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0" t="s">
        <v>229</v>
      </c>
      <c r="AT338" s="200" t="s">
        <v>154</v>
      </c>
      <c r="AU338" s="200" t="s">
        <v>88</v>
      </c>
      <c r="AY338" s="18" t="s">
        <v>151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18" t="s">
        <v>86</v>
      </c>
      <c r="BK338" s="201">
        <f>ROUND(I338*H338,2)</f>
        <v>0</v>
      </c>
      <c r="BL338" s="18" t="s">
        <v>229</v>
      </c>
      <c r="BM338" s="200" t="s">
        <v>559</v>
      </c>
    </row>
    <row r="339" spans="1:65" s="12" customFormat="1" ht="22.9" customHeight="1">
      <c r="B339" s="172"/>
      <c r="C339" s="173"/>
      <c r="D339" s="174" t="s">
        <v>77</v>
      </c>
      <c r="E339" s="186" t="s">
        <v>560</v>
      </c>
      <c r="F339" s="186" t="s">
        <v>561</v>
      </c>
      <c r="G339" s="173"/>
      <c r="H339" s="173"/>
      <c r="I339" s="176"/>
      <c r="J339" s="187">
        <f>BK339</f>
        <v>0</v>
      </c>
      <c r="K339" s="173"/>
      <c r="L339" s="178"/>
      <c r="M339" s="179"/>
      <c r="N339" s="180"/>
      <c r="O339" s="180"/>
      <c r="P339" s="181">
        <f>SUM(P340:P357)</f>
        <v>0</v>
      </c>
      <c r="Q339" s="180"/>
      <c r="R339" s="181">
        <f>SUM(R340:R357)</f>
        <v>3.8000000000000002E-4</v>
      </c>
      <c r="S339" s="180"/>
      <c r="T339" s="182">
        <f>SUM(T340:T357)</f>
        <v>0.14560000000000001</v>
      </c>
      <c r="AR339" s="183" t="s">
        <v>88</v>
      </c>
      <c r="AT339" s="184" t="s">
        <v>77</v>
      </c>
      <c r="AU339" s="184" t="s">
        <v>86</v>
      </c>
      <c r="AY339" s="183" t="s">
        <v>151</v>
      </c>
      <c r="BK339" s="185">
        <f>SUM(BK340:BK357)</f>
        <v>0</v>
      </c>
    </row>
    <row r="340" spans="1:65" s="2" customFormat="1" ht="21.75" customHeight="1">
      <c r="A340" s="35"/>
      <c r="B340" s="36"/>
      <c r="C340" s="188" t="s">
        <v>562</v>
      </c>
      <c r="D340" s="188" t="s">
        <v>154</v>
      </c>
      <c r="E340" s="189" t="s">
        <v>563</v>
      </c>
      <c r="F340" s="190" t="s">
        <v>564</v>
      </c>
      <c r="G340" s="191" t="s">
        <v>183</v>
      </c>
      <c r="H340" s="192">
        <v>0.84</v>
      </c>
      <c r="I340" s="193"/>
      <c r="J340" s="194">
        <f>ROUND(I340*H340,2)</f>
        <v>0</v>
      </c>
      <c r="K340" s="195"/>
      <c r="L340" s="40"/>
      <c r="M340" s="196" t="s">
        <v>1</v>
      </c>
      <c r="N340" s="197" t="s">
        <v>43</v>
      </c>
      <c r="O340" s="72"/>
      <c r="P340" s="198">
        <f>O340*H340</f>
        <v>0</v>
      </c>
      <c r="Q340" s="198">
        <v>0</v>
      </c>
      <c r="R340" s="198">
        <f>Q340*H340</f>
        <v>0</v>
      </c>
      <c r="S340" s="198">
        <v>0</v>
      </c>
      <c r="T340" s="19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0" t="s">
        <v>229</v>
      </c>
      <c r="AT340" s="200" t="s">
        <v>154</v>
      </c>
      <c r="AU340" s="200" t="s">
        <v>88</v>
      </c>
      <c r="AY340" s="18" t="s">
        <v>151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18" t="s">
        <v>86</v>
      </c>
      <c r="BK340" s="201">
        <f>ROUND(I340*H340,2)</f>
        <v>0</v>
      </c>
      <c r="BL340" s="18" t="s">
        <v>229</v>
      </c>
      <c r="BM340" s="200" t="s">
        <v>565</v>
      </c>
    </row>
    <row r="341" spans="1:65" s="13" customFormat="1" ht="11.25">
      <c r="B341" s="202"/>
      <c r="C341" s="203"/>
      <c r="D341" s="204" t="s">
        <v>160</v>
      </c>
      <c r="E341" s="205" t="s">
        <v>1</v>
      </c>
      <c r="F341" s="206" t="s">
        <v>566</v>
      </c>
      <c r="G341" s="203"/>
      <c r="H341" s="207">
        <v>0.84</v>
      </c>
      <c r="I341" s="208"/>
      <c r="J341" s="203"/>
      <c r="K341" s="203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160</v>
      </c>
      <c r="AU341" s="213" t="s">
        <v>88</v>
      </c>
      <c r="AV341" s="13" t="s">
        <v>88</v>
      </c>
      <c r="AW341" s="13" t="s">
        <v>34</v>
      </c>
      <c r="AX341" s="13" t="s">
        <v>78</v>
      </c>
      <c r="AY341" s="213" t="s">
        <v>151</v>
      </c>
    </row>
    <row r="342" spans="1:65" s="14" customFormat="1" ht="11.25">
      <c r="B342" s="214"/>
      <c r="C342" s="215"/>
      <c r="D342" s="204" t="s">
        <v>160</v>
      </c>
      <c r="E342" s="216" t="s">
        <v>1</v>
      </c>
      <c r="F342" s="217" t="s">
        <v>172</v>
      </c>
      <c r="G342" s="215"/>
      <c r="H342" s="218">
        <v>0.84</v>
      </c>
      <c r="I342" s="219"/>
      <c r="J342" s="215"/>
      <c r="K342" s="215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160</v>
      </c>
      <c r="AU342" s="224" t="s">
        <v>88</v>
      </c>
      <c r="AV342" s="14" t="s">
        <v>158</v>
      </c>
      <c r="AW342" s="14" t="s">
        <v>34</v>
      </c>
      <c r="AX342" s="14" t="s">
        <v>86</v>
      </c>
      <c r="AY342" s="224" t="s">
        <v>151</v>
      </c>
    </row>
    <row r="343" spans="1:65" s="2" customFormat="1" ht="44.25" customHeight="1">
      <c r="A343" s="35"/>
      <c r="B343" s="36"/>
      <c r="C343" s="250" t="s">
        <v>567</v>
      </c>
      <c r="D343" s="250" t="s">
        <v>291</v>
      </c>
      <c r="E343" s="251" t="s">
        <v>568</v>
      </c>
      <c r="F343" s="252" t="s">
        <v>569</v>
      </c>
      <c r="G343" s="253" t="s">
        <v>167</v>
      </c>
      <c r="H343" s="254">
        <v>3</v>
      </c>
      <c r="I343" s="255"/>
      <c r="J343" s="256">
        <f>ROUND(I343*H343,2)</f>
        <v>0</v>
      </c>
      <c r="K343" s="257"/>
      <c r="L343" s="258"/>
      <c r="M343" s="259" t="s">
        <v>1</v>
      </c>
      <c r="N343" s="260" t="s">
        <v>43</v>
      </c>
      <c r="O343" s="72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323</v>
      </c>
      <c r="AT343" s="200" t="s">
        <v>291</v>
      </c>
      <c r="AU343" s="200" t="s">
        <v>88</v>
      </c>
      <c r="AY343" s="18" t="s">
        <v>151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8" t="s">
        <v>86</v>
      </c>
      <c r="BK343" s="201">
        <f>ROUND(I343*H343,2)</f>
        <v>0</v>
      </c>
      <c r="BL343" s="18" t="s">
        <v>229</v>
      </c>
      <c r="BM343" s="200" t="s">
        <v>570</v>
      </c>
    </row>
    <row r="344" spans="1:65" s="2" customFormat="1" ht="19.5">
      <c r="A344" s="35"/>
      <c r="B344" s="36"/>
      <c r="C344" s="37"/>
      <c r="D344" s="204" t="s">
        <v>279</v>
      </c>
      <c r="E344" s="37"/>
      <c r="F344" s="246" t="s">
        <v>571</v>
      </c>
      <c r="G344" s="37"/>
      <c r="H344" s="37"/>
      <c r="I344" s="247"/>
      <c r="J344" s="37"/>
      <c r="K344" s="37"/>
      <c r="L344" s="40"/>
      <c r="M344" s="248"/>
      <c r="N344" s="249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279</v>
      </c>
      <c r="AU344" s="18" t="s">
        <v>88</v>
      </c>
    </row>
    <row r="345" spans="1:65" s="2" customFormat="1" ht="16.5" customHeight="1">
      <c r="A345" s="35"/>
      <c r="B345" s="36"/>
      <c r="C345" s="188" t="s">
        <v>572</v>
      </c>
      <c r="D345" s="188" t="s">
        <v>154</v>
      </c>
      <c r="E345" s="189" t="s">
        <v>573</v>
      </c>
      <c r="F345" s="190" t="s">
        <v>574</v>
      </c>
      <c r="G345" s="191" t="s">
        <v>167</v>
      </c>
      <c r="H345" s="192">
        <v>1</v>
      </c>
      <c r="I345" s="193"/>
      <c r="J345" s="194">
        <f>ROUND(I345*H345,2)</f>
        <v>0</v>
      </c>
      <c r="K345" s="195"/>
      <c r="L345" s="40"/>
      <c r="M345" s="196" t="s">
        <v>1</v>
      </c>
      <c r="N345" s="197" t="s">
        <v>43</v>
      </c>
      <c r="O345" s="72"/>
      <c r="P345" s="198">
        <f>O345*H345</f>
        <v>0</v>
      </c>
      <c r="Q345" s="198">
        <v>0</v>
      </c>
      <c r="R345" s="198">
        <f>Q345*H345</f>
        <v>0</v>
      </c>
      <c r="S345" s="198">
        <v>0</v>
      </c>
      <c r="T345" s="19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229</v>
      </c>
      <c r="AT345" s="200" t="s">
        <v>154</v>
      </c>
      <c r="AU345" s="200" t="s">
        <v>88</v>
      </c>
      <c r="AY345" s="18" t="s">
        <v>151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8" t="s">
        <v>86</v>
      </c>
      <c r="BK345" s="201">
        <f>ROUND(I345*H345,2)</f>
        <v>0</v>
      </c>
      <c r="BL345" s="18" t="s">
        <v>229</v>
      </c>
      <c r="BM345" s="200" t="s">
        <v>575</v>
      </c>
    </row>
    <row r="346" spans="1:65" s="2" customFormat="1" ht="21.75" customHeight="1">
      <c r="A346" s="35"/>
      <c r="B346" s="36"/>
      <c r="C346" s="250" t="s">
        <v>576</v>
      </c>
      <c r="D346" s="250" t="s">
        <v>291</v>
      </c>
      <c r="E346" s="251" t="s">
        <v>577</v>
      </c>
      <c r="F346" s="252" t="s">
        <v>578</v>
      </c>
      <c r="G346" s="253" t="s">
        <v>167</v>
      </c>
      <c r="H346" s="254">
        <v>1</v>
      </c>
      <c r="I346" s="255"/>
      <c r="J346" s="256">
        <f>ROUND(I346*H346,2)</f>
        <v>0</v>
      </c>
      <c r="K346" s="257"/>
      <c r="L346" s="258"/>
      <c r="M346" s="259" t="s">
        <v>1</v>
      </c>
      <c r="N346" s="260" t="s">
        <v>43</v>
      </c>
      <c r="O346" s="72"/>
      <c r="P346" s="198">
        <f>O346*H346</f>
        <v>0</v>
      </c>
      <c r="Q346" s="198">
        <v>0</v>
      </c>
      <c r="R346" s="198">
        <f>Q346*H346</f>
        <v>0</v>
      </c>
      <c r="S346" s="198">
        <v>0</v>
      </c>
      <c r="T346" s="19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0" t="s">
        <v>323</v>
      </c>
      <c r="AT346" s="200" t="s">
        <v>291</v>
      </c>
      <c r="AU346" s="200" t="s">
        <v>88</v>
      </c>
      <c r="AY346" s="18" t="s">
        <v>151</v>
      </c>
      <c r="BE346" s="201">
        <f>IF(N346="základní",J346,0)</f>
        <v>0</v>
      </c>
      <c r="BF346" s="201">
        <f>IF(N346="snížená",J346,0)</f>
        <v>0</v>
      </c>
      <c r="BG346" s="201">
        <f>IF(N346="zákl. přenesená",J346,0)</f>
        <v>0</v>
      </c>
      <c r="BH346" s="201">
        <f>IF(N346="sníž. přenesená",J346,0)</f>
        <v>0</v>
      </c>
      <c r="BI346" s="201">
        <f>IF(N346="nulová",J346,0)</f>
        <v>0</v>
      </c>
      <c r="BJ346" s="18" t="s">
        <v>86</v>
      </c>
      <c r="BK346" s="201">
        <f>ROUND(I346*H346,2)</f>
        <v>0</v>
      </c>
      <c r="BL346" s="18" t="s">
        <v>229</v>
      </c>
      <c r="BM346" s="200" t="s">
        <v>579</v>
      </c>
    </row>
    <row r="347" spans="1:65" s="2" customFormat="1" ht="29.25">
      <c r="A347" s="35"/>
      <c r="B347" s="36"/>
      <c r="C347" s="37"/>
      <c r="D347" s="204" t="s">
        <v>279</v>
      </c>
      <c r="E347" s="37"/>
      <c r="F347" s="246" t="s">
        <v>580</v>
      </c>
      <c r="G347" s="37"/>
      <c r="H347" s="37"/>
      <c r="I347" s="247"/>
      <c r="J347" s="37"/>
      <c r="K347" s="37"/>
      <c r="L347" s="40"/>
      <c r="M347" s="248"/>
      <c r="N347" s="249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279</v>
      </c>
      <c r="AU347" s="18" t="s">
        <v>88</v>
      </c>
    </row>
    <row r="348" spans="1:65" s="2" customFormat="1" ht="21.75" customHeight="1">
      <c r="A348" s="35"/>
      <c r="B348" s="36"/>
      <c r="C348" s="250" t="s">
        <v>581</v>
      </c>
      <c r="D348" s="250" t="s">
        <v>291</v>
      </c>
      <c r="E348" s="251" t="s">
        <v>582</v>
      </c>
      <c r="F348" s="252" t="s">
        <v>583</v>
      </c>
      <c r="G348" s="253" t="s">
        <v>167</v>
      </c>
      <c r="H348" s="254">
        <v>1</v>
      </c>
      <c r="I348" s="255"/>
      <c r="J348" s="256">
        <f>ROUND(I348*H348,2)</f>
        <v>0</v>
      </c>
      <c r="K348" s="257"/>
      <c r="L348" s="258"/>
      <c r="M348" s="259" t="s">
        <v>1</v>
      </c>
      <c r="N348" s="260" t="s">
        <v>43</v>
      </c>
      <c r="O348" s="72"/>
      <c r="P348" s="198">
        <f>O348*H348</f>
        <v>0</v>
      </c>
      <c r="Q348" s="198">
        <v>0</v>
      </c>
      <c r="R348" s="198">
        <f>Q348*H348</f>
        <v>0</v>
      </c>
      <c r="S348" s="198">
        <v>0</v>
      </c>
      <c r="T348" s="19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0" t="s">
        <v>323</v>
      </c>
      <c r="AT348" s="200" t="s">
        <v>291</v>
      </c>
      <c r="AU348" s="200" t="s">
        <v>88</v>
      </c>
      <c r="AY348" s="18" t="s">
        <v>151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8" t="s">
        <v>86</v>
      </c>
      <c r="BK348" s="201">
        <f>ROUND(I348*H348,2)</f>
        <v>0</v>
      </c>
      <c r="BL348" s="18" t="s">
        <v>229</v>
      </c>
      <c r="BM348" s="200" t="s">
        <v>584</v>
      </c>
    </row>
    <row r="349" spans="1:65" s="2" customFormat="1" ht="16.5" customHeight="1">
      <c r="A349" s="35"/>
      <c r="B349" s="36"/>
      <c r="C349" s="188" t="s">
        <v>585</v>
      </c>
      <c r="D349" s="188" t="s">
        <v>154</v>
      </c>
      <c r="E349" s="189" t="s">
        <v>586</v>
      </c>
      <c r="F349" s="190" t="s">
        <v>587</v>
      </c>
      <c r="G349" s="191" t="s">
        <v>167</v>
      </c>
      <c r="H349" s="192">
        <v>1</v>
      </c>
      <c r="I349" s="193"/>
      <c r="J349" s="194">
        <f>ROUND(I349*H349,2)</f>
        <v>0</v>
      </c>
      <c r="K349" s="195"/>
      <c r="L349" s="40"/>
      <c r="M349" s="196" t="s">
        <v>1</v>
      </c>
      <c r="N349" s="197" t="s">
        <v>43</v>
      </c>
      <c r="O349" s="72"/>
      <c r="P349" s="198">
        <f>O349*H349</f>
        <v>0</v>
      </c>
      <c r="Q349" s="198">
        <v>0</v>
      </c>
      <c r="R349" s="198">
        <f>Q349*H349</f>
        <v>0</v>
      </c>
      <c r="S349" s="198">
        <v>0</v>
      </c>
      <c r="T349" s="19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0" t="s">
        <v>229</v>
      </c>
      <c r="AT349" s="200" t="s">
        <v>154</v>
      </c>
      <c r="AU349" s="200" t="s">
        <v>88</v>
      </c>
      <c r="AY349" s="18" t="s">
        <v>151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8" t="s">
        <v>86</v>
      </c>
      <c r="BK349" s="201">
        <f>ROUND(I349*H349,2)</f>
        <v>0</v>
      </c>
      <c r="BL349" s="18" t="s">
        <v>229</v>
      </c>
      <c r="BM349" s="200" t="s">
        <v>588</v>
      </c>
    </row>
    <row r="350" spans="1:65" s="2" customFormat="1" ht="16.5" customHeight="1">
      <c r="A350" s="35"/>
      <c r="B350" s="36"/>
      <c r="C350" s="250" t="s">
        <v>589</v>
      </c>
      <c r="D350" s="250" t="s">
        <v>291</v>
      </c>
      <c r="E350" s="251" t="s">
        <v>590</v>
      </c>
      <c r="F350" s="252" t="s">
        <v>591</v>
      </c>
      <c r="G350" s="253" t="s">
        <v>167</v>
      </c>
      <c r="H350" s="254">
        <v>1</v>
      </c>
      <c r="I350" s="255"/>
      <c r="J350" s="256">
        <f>ROUND(I350*H350,2)</f>
        <v>0</v>
      </c>
      <c r="K350" s="257"/>
      <c r="L350" s="258"/>
      <c r="M350" s="259" t="s">
        <v>1</v>
      </c>
      <c r="N350" s="260" t="s">
        <v>43</v>
      </c>
      <c r="O350" s="72"/>
      <c r="P350" s="198">
        <f>O350*H350</f>
        <v>0</v>
      </c>
      <c r="Q350" s="198">
        <v>0</v>
      </c>
      <c r="R350" s="198">
        <f>Q350*H350</f>
        <v>0</v>
      </c>
      <c r="S350" s="198">
        <v>0</v>
      </c>
      <c r="T350" s="199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0" t="s">
        <v>323</v>
      </c>
      <c r="AT350" s="200" t="s">
        <v>291</v>
      </c>
      <c r="AU350" s="200" t="s">
        <v>88</v>
      </c>
      <c r="AY350" s="18" t="s">
        <v>151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18" t="s">
        <v>86</v>
      </c>
      <c r="BK350" s="201">
        <f>ROUND(I350*H350,2)</f>
        <v>0</v>
      </c>
      <c r="BL350" s="18" t="s">
        <v>229</v>
      </c>
      <c r="BM350" s="200" t="s">
        <v>592</v>
      </c>
    </row>
    <row r="351" spans="1:65" s="2" customFormat="1" ht="16.5" customHeight="1">
      <c r="A351" s="35"/>
      <c r="B351" s="36"/>
      <c r="C351" s="188" t="s">
        <v>593</v>
      </c>
      <c r="D351" s="188" t="s">
        <v>154</v>
      </c>
      <c r="E351" s="189" t="s">
        <v>594</v>
      </c>
      <c r="F351" s="190" t="s">
        <v>595</v>
      </c>
      <c r="G351" s="191" t="s">
        <v>183</v>
      </c>
      <c r="H351" s="192">
        <v>7.28</v>
      </c>
      <c r="I351" s="193"/>
      <c r="J351" s="194">
        <f>ROUND(I351*H351,2)</f>
        <v>0</v>
      </c>
      <c r="K351" s="195"/>
      <c r="L351" s="40"/>
      <c r="M351" s="196" t="s">
        <v>1</v>
      </c>
      <c r="N351" s="197" t="s">
        <v>43</v>
      </c>
      <c r="O351" s="72"/>
      <c r="P351" s="198">
        <f>O351*H351</f>
        <v>0</v>
      </c>
      <c r="Q351" s="198">
        <v>0</v>
      </c>
      <c r="R351" s="198">
        <f>Q351*H351</f>
        <v>0</v>
      </c>
      <c r="S351" s="198">
        <v>0.02</v>
      </c>
      <c r="T351" s="199">
        <f>S351*H351</f>
        <v>0.14560000000000001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229</v>
      </c>
      <c r="AT351" s="200" t="s">
        <v>154</v>
      </c>
      <c r="AU351" s="200" t="s">
        <v>88</v>
      </c>
      <c r="AY351" s="18" t="s">
        <v>151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8" t="s">
        <v>86</v>
      </c>
      <c r="BK351" s="201">
        <f>ROUND(I351*H351,2)</f>
        <v>0</v>
      </c>
      <c r="BL351" s="18" t="s">
        <v>229</v>
      </c>
      <c r="BM351" s="200" t="s">
        <v>596</v>
      </c>
    </row>
    <row r="352" spans="1:65" s="13" customFormat="1" ht="11.25">
      <c r="B352" s="202"/>
      <c r="C352" s="203"/>
      <c r="D352" s="204" t="s">
        <v>160</v>
      </c>
      <c r="E352" s="205" t="s">
        <v>1</v>
      </c>
      <c r="F352" s="206" t="s">
        <v>597</v>
      </c>
      <c r="G352" s="203"/>
      <c r="H352" s="207">
        <v>7.28</v>
      </c>
      <c r="I352" s="208"/>
      <c r="J352" s="203"/>
      <c r="K352" s="203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160</v>
      </c>
      <c r="AU352" s="213" t="s">
        <v>88</v>
      </c>
      <c r="AV352" s="13" t="s">
        <v>88</v>
      </c>
      <c r="AW352" s="13" t="s">
        <v>34</v>
      </c>
      <c r="AX352" s="13" t="s">
        <v>86</v>
      </c>
      <c r="AY352" s="213" t="s">
        <v>151</v>
      </c>
    </row>
    <row r="353" spans="1:65" s="2" customFormat="1" ht="44.25" customHeight="1">
      <c r="A353" s="35"/>
      <c r="B353" s="36"/>
      <c r="C353" s="188" t="s">
        <v>598</v>
      </c>
      <c r="D353" s="188" t="s">
        <v>154</v>
      </c>
      <c r="E353" s="189" t="s">
        <v>599</v>
      </c>
      <c r="F353" s="190" t="s">
        <v>600</v>
      </c>
      <c r="G353" s="191" t="s">
        <v>167</v>
      </c>
      <c r="H353" s="192">
        <v>2</v>
      </c>
      <c r="I353" s="193"/>
      <c r="J353" s="194">
        <f>ROUND(I353*H353,2)</f>
        <v>0</v>
      </c>
      <c r="K353" s="195"/>
      <c r="L353" s="40"/>
      <c r="M353" s="196" t="s">
        <v>1</v>
      </c>
      <c r="N353" s="197" t="s">
        <v>43</v>
      </c>
      <c r="O353" s="72"/>
      <c r="P353" s="198">
        <f>O353*H353</f>
        <v>0</v>
      </c>
      <c r="Q353" s="198">
        <v>6.9999999999999994E-5</v>
      </c>
      <c r="R353" s="198">
        <f>Q353*H353</f>
        <v>1.3999999999999999E-4</v>
      </c>
      <c r="S353" s="198">
        <v>0</v>
      </c>
      <c r="T353" s="19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229</v>
      </c>
      <c r="AT353" s="200" t="s">
        <v>154</v>
      </c>
      <c r="AU353" s="200" t="s">
        <v>88</v>
      </c>
      <c r="AY353" s="18" t="s">
        <v>151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8" t="s">
        <v>86</v>
      </c>
      <c r="BK353" s="201">
        <f>ROUND(I353*H353,2)</f>
        <v>0</v>
      </c>
      <c r="BL353" s="18" t="s">
        <v>229</v>
      </c>
      <c r="BM353" s="200" t="s">
        <v>601</v>
      </c>
    </row>
    <row r="354" spans="1:65" s="2" customFormat="1" ht="16.5" customHeight="1">
      <c r="A354" s="35"/>
      <c r="B354" s="36"/>
      <c r="C354" s="188" t="s">
        <v>602</v>
      </c>
      <c r="D354" s="188" t="s">
        <v>154</v>
      </c>
      <c r="E354" s="189" t="s">
        <v>603</v>
      </c>
      <c r="F354" s="190" t="s">
        <v>604</v>
      </c>
      <c r="G354" s="191" t="s">
        <v>167</v>
      </c>
      <c r="H354" s="192">
        <v>4</v>
      </c>
      <c r="I354" s="193"/>
      <c r="J354" s="194">
        <f>ROUND(I354*H354,2)</f>
        <v>0</v>
      </c>
      <c r="K354" s="195"/>
      <c r="L354" s="40"/>
      <c r="M354" s="196" t="s">
        <v>1</v>
      </c>
      <c r="N354" s="197" t="s">
        <v>43</v>
      </c>
      <c r="O354" s="72"/>
      <c r="P354" s="198">
        <f>O354*H354</f>
        <v>0</v>
      </c>
      <c r="Q354" s="198">
        <v>6.0000000000000002E-5</v>
      </c>
      <c r="R354" s="198">
        <f>Q354*H354</f>
        <v>2.4000000000000001E-4</v>
      </c>
      <c r="S354" s="198">
        <v>0</v>
      </c>
      <c r="T354" s="19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0" t="s">
        <v>229</v>
      </c>
      <c r="AT354" s="200" t="s">
        <v>154</v>
      </c>
      <c r="AU354" s="200" t="s">
        <v>88</v>
      </c>
      <c r="AY354" s="18" t="s">
        <v>151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8" t="s">
        <v>86</v>
      </c>
      <c r="BK354" s="201">
        <f>ROUND(I354*H354,2)</f>
        <v>0</v>
      </c>
      <c r="BL354" s="18" t="s">
        <v>229</v>
      </c>
      <c r="BM354" s="200" t="s">
        <v>605</v>
      </c>
    </row>
    <row r="355" spans="1:65" s="2" customFormat="1" ht="48.75">
      <c r="A355" s="35"/>
      <c r="B355" s="36"/>
      <c r="C355" s="37"/>
      <c r="D355" s="204" t="s">
        <v>279</v>
      </c>
      <c r="E355" s="37"/>
      <c r="F355" s="246" t="s">
        <v>606</v>
      </c>
      <c r="G355" s="37"/>
      <c r="H355" s="37"/>
      <c r="I355" s="247"/>
      <c r="J355" s="37"/>
      <c r="K355" s="37"/>
      <c r="L355" s="40"/>
      <c r="M355" s="248"/>
      <c r="N355" s="249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279</v>
      </c>
      <c r="AU355" s="18" t="s">
        <v>88</v>
      </c>
    </row>
    <row r="356" spans="1:65" s="2" customFormat="1" ht="21.75" customHeight="1">
      <c r="A356" s="35"/>
      <c r="B356" s="36"/>
      <c r="C356" s="188" t="s">
        <v>607</v>
      </c>
      <c r="D356" s="188" t="s">
        <v>154</v>
      </c>
      <c r="E356" s="189" t="s">
        <v>608</v>
      </c>
      <c r="F356" s="190" t="s">
        <v>609</v>
      </c>
      <c r="G356" s="191" t="s">
        <v>610</v>
      </c>
      <c r="H356" s="192">
        <v>50</v>
      </c>
      <c r="I356" s="193"/>
      <c r="J356" s="194">
        <f>ROUND(I356*H356,2)</f>
        <v>0</v>
      </c>
      <c r="K356" s="195"/>
      <c r="L356" s="40"/>
      <c r="M356" s="196" t="s">
        <v>1</v>
      </c>
      <c r="N356" s="197" t="s">
        <v>43</v>
      </c>
      <c r="O356" s="72"/>
      <c r="P356" s="198">
        <f>O356*H356</f>
        <v>0</v>
      </c>
      <c r="Q356" s="198">
        <v>0</v>
      </c>
      <c r="R356" s="198">
        <f>Q356*H356</f>
        <v>0</v>
      </c>
      <c r="S356" s="198">
        <v>0</v>
      </c>
      <c r="T356" s="199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0" t="s">
        <v>229</v>
      </c>
      <c r="AT356" s="200" t="s">
        <v>154</v>
      </c>
      <c r="AU356" s="200" t="s">
        <v>88</v>
      </c>
      <c r="AY356" s="18" t="s">
        <v>151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8" t="s">
        <v>86</v>
      </c>
      <c r="BK356" s="201">
        <f>ROUND(I356*H356,2)</f>
        <v>0</v>
      </c>
      <c r="BL356" s="18" t="s">
        <v>229</v>
      </c>
      <c r="BM356" s="200" t="s">
        <v>611</v>
      </c>
    </row>
    <row r="357" spans="1:65" s="2" customFormat="1" ht="21.75" customHeight="1">
      <c r="A357" s="35"/>
      <c r="B357" s="36"/>
      <c r="C357" s="188" t="s">
        <v>612</v>
      </c>
      <c r="D357" s="188" t="s">
        <v>154</v>
      </c>
      <c r="E357" s="189" t="s">
        <v>613</v>
      </c>
      <c r="F357" s="190" t="s">
        <v>614</v>
      </c>
      <c r="G357" s="191" t="s">
        <v>508</v>
      </c>
      <c r="H357" s="261"/>
      <c r="I357" s="193"/>
      <c r="J357" s="194">
        <f>ROUND(I357*H357,2)</f>
        <v>0</v>
      </c>
      <c r="K357" s="195"/>
      <c r="L357" s="40"/>
      <c r="M357" s="196" t="s">
        <v>1</v>
      </c>
      <c r="N357" s="197" t="s">
        <v>43</v>
      </c>
      <c r="O357" s="72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229</v>
      </c>
      <c r="AT357" s="200" t="s">
        <v>154</v>
      </c>
      <c r="AU357" s="200" t="s">
        <v>88</v>
      </c>
      <c r="AY357" s="18" t="s">
        <v>151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86</v>
      </c>
      <c r="BK357" s="201">
        <f>ROUND(I357*H357,2)</f>
        <v>0</v>
      </c>
      <c r="BL357" s="18" t="s">
        <v>229</v>
      </c>
      <c r="BM357" s="200" t="s">
        <v>615</v>
      </c>
    </row>
    <row r="358" spans="1:65" s="12" customFormat="1" ht="22.9" customHeight="1">
      <c r="B358" s="172"/>
      <c r="C358" s="173"/>
      <c r="D358" s="174" t="s">
        <v>77</v>
      </c>
      <c r="E358" s="186" t="s">
        <v>616</v>
      </c>
      <c r="F358" s="186" t="s">
        <v>617</v>
      </c>
      <c r="G358" s="173"/>
      <c r="H358" s="173"/>
      <c r="I358" s="176"/>
      <c r="J358" s="187">
        <f>BK358</f>
        <v>0</v>
      </c>
      <c r="K358" s="173"/>
      <c r="L358" s="178"/>
      <c r="M358" s="179"/>
      <c r="N358" s="180"/>
      <c r="O358" s="180"/>
      <c r="P358" s="181">
        <f>SUM(P359:P368)</f>
        <v>0</v>
      </c>
      <c r="Q358" s="180"/>
      <c r="R358" s="181">
        <f>SUM(R359:R368)</f>
        <v>0.32531919999999998</v>
      </c>
      <c r="S358" s="180"/>
      <c r="T358" s="182">
        <f>SUM(T359:T368)</f>
        <v>0</v>
      </c>
      <c r="AR358" s="183" t="s">
        <v>88</v>
      </c>
      <c r="AT358" s="184" t="s">
        <v>77</v>
      </c>
      <c r="AU358" s="184" t="s">
        <v>86</v>
      </c>
      <c r="AY358" s="183" t="s">
        <v>151</v>
      </c>
      <c r="BK358" s="185">
        <f>SUM(BK359:BK368)</f>
        <v>0</v>
      </c>
    </row>
    <row r="359" spans="1:65" s="2" customFormat="1" ht="21.75" customHeight="1">
      <c r="A359" s="35"/>
      <c r="B359" s="36"/>
      <c r="C359" s="188" t="s">
        <v>618</v>
      </c>
      <c r="D359" s="188" t="s">
        <v>154</v>
      </c>
      <c r="E359" s="189" t="s">
        <v>619</v>
      </c>
      <c r="F359" s="190" t="s">
        <v>620</v>
      </c>
      <c r="G359" s="191" t="s">
        <v>183</v>
      </c>
      <c r="H359" s="192">
        <v>2.5</v>
      </c>
      <c r="I359" s="193"/>
      <c r="J359" s="194">
        <f t="shared" ref="J359:J368" si="10">ROUND(I359*H359,2)</f>
        <v>0</v>
      </c>
      <c r="K359" s="195"/>
      <c r="L359" s="40"/>
      <c r="M359" s="196" t="s">
        <v>1</v>
      </c>
      <c r="N359" s="197" t="s">
        <v>43</v>
      </c>
      <c r="O359" s="72"/>
      <c r="P359" s="198">
        <f t="shared" ref="P359:P368" si="11">O359*H359</f>
        <v>0</v>
      </c>
      <c r="Q359" s="198">
        <v>2.0000000000000002E-5</v>
      </c>
      <c r="R359" s="198">
        <f t="shared" ref="R359:R368" si="12">Q359*H359</f>
        <v>5.0000000000000002E-5</v>
      </c>
      <c r="S359" s="198">
        <v>0</v>
      </c>
      <c r="T359" s="199">
        <f t="shared" ref="T359:T368" si="13"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0" t="s">
        <v>229</v>
      </c>
      <c r="AT359" s="200" t="s">
        <v>154</v>
      </c>
      <c r="AU359" s="200" t="s">
        <v>88</v>
      </c>
      <c r="AY359" s="18" t="s">
        <v>151</v>
      </c>
      <c r="BE359" s="201">
        <f t="shared" ref="BE359:BE368" si="14">IF(N359="základní",J359,0)</f>
        <v>0</v>
      </c>
      <c r="BF359" s="201">
        <f t="shared" ref="BF359:BF368" si="15">IF(N359="snížená",J359,0)</f>
        <v>0</v>
      </c>
      <c r="BG359" s="201">
        <f t="shared" ref="BG359:BG368" si="16">IF(N359="zákl. přenesená",J359,0)</f>
        <v>0</v>
      </c>
      <c r="BH359" s="201">
        <f t="shared" ref="BH359:BH368" si="17">IF(N359="sníž. přenesená",J359,0)</f>
        <v>0</v>
      </c>
      <c r="BI359" s="201">
        <f t="shared" ref="BI359:BI368" si="18">IF(N359="nulová",J359,0)</f>
        <v>0</v>
      </c>
      <c r="BJ359" s="18" t="s">
        <v>86</v>
      </c>
      <c r="BK359" s="201">
        <f t="shared" ref="BK359:BK368" si="19">ROUND(I359*H359,2)</f>
        <v>0</v>
      </c>
      <c r="BL359" s="18" t="s">
        <v>229</v>
      </c>
      <c r="BM359" s="200" t="s">
        <v>621</v>
      </c>
    </row>
    <row r="360" spans="1:65" s="2" customFormat="1" ht="21.75" customHeight="1">
      <c r="A360" s="35"/>
      <c r="B360" s="36"/>
      <c r="C360" s="188" t="s">
        <v>622</v>
      </c>
      <c r="D360" s="188" t="s">
        <v>154</v>
      </c>
      <c r="E360" s="189" t="s">
        <v>623</v>
      </c>
      <c r="F360" s="190" t="s">
        <v>624</v>
      </c>
      <c r="G360" s="191" t="s">
        <v>183</v>
      </c>
      <c r="H360" s="192">
        <v>2.5</v>
      </c>
      <c r="I360" s="193"/>
      <c r="J360" s="194">
        <f t="shared" si="10"/>
        <v>0</v>
      </c>
      <c r="K360" s="195"/>
      <c r="L360" s="40"/>
      <c r="M360" s="196" t="s">
        <v>1</v>
      </c>
      <c r="N360" s="197" t="s">
        <v>43</v>
      </c>
      <c r="O360" s="72"/>
      <c r="P360" s="198">
        <f t="shared" si="11"/>
        <v>0</v>
      </c>
      <c r="Q360" s="198">
        <v>1.3999999999999999E-4</v>
      </c>
      <c r="R360" s="198">
        <f t="shared" si="12"/>
        <v>3.4999999999999994E-4</v>
      </c>
      <c r="S360" s="198">
        <v>0</v>
      </c>
      <c r="T360" s="199">
        <f t="shared" si="13"/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0" t="s">
        <v>229</v>
      </c>
      <c r="AT360" s="200" t="s">
        <v>154</v>
      </c>
      <c r="AU360" s="200" t="s">
        <v>88</v>
      </c>
      <c r="AY360" s="18" t="s">
        <v>151</v>
      </c>
      <c r="BE360" s="201">
        <f t="shared" si="14"/>
        <v>0</v>
      </c>
      <c r="BF360" s="201">
        <f t="shared" si="15"/>
        <v>0</v>
      </c>
      <c r="BG360" s="201">
        <f t="shared" si="16"/>
        <v>0</v>
      </c>
      <c r="BH360" s="201">
        <f t="shared" si="17"/>
        <v>0</v>
      </c>
      <c r="BI360" s="201">
        <f t="shared" si="18"/>
        <v>0</v>
      </c>
      <c r="BJ360" s="18" t="s">
        <v>86</v>
      </c>
      <c r="BK360" s="201">
        <f t="shared" si="19"/>
        <v>0</v>
      </c>
      <c r="BL360" s="18" t="s">
        <v>229</v>
      </c>
      <c r="BM360" s="200" t="s">
        <v>625</v>
      </c>
    </row>
    <row r="361" spans="1:65" s="2" customFormat="1" ht="21.75" customHeight="1">
      <c r="A361" s="35"/>
      <c r="B361" s="36"/>
      <c r="C361" s="188" t="s">
        <v>626</v>
      </c>
      <c r="D361" s="188" t="s">
        <v>154</v>
      </c>
      <c r="E361" s="189" t="s">
        <v>627</v>
      </c>
      <c r="F361" s="190" t="s">
        <v>628</v>
      </c>
      <c r="G361" s="191" t="s">
        <v>183</v>
      </c>
      <c r="H361" s="192">
        <v>2.5</v>
      </c>
      <c r="I361" s="193"/>
      <c r="J361" s="194">
        <f t="shared" si="10"/>
        <v>0</v>
      </c>
      <c r="K361" s="195"/>
      <c r="L361" s="40"/>
      <c r="M361" s="196" t="s">
        <v>1</v>
      </c>
      <c r="N361" s="197" t="s">
        <v>43</v>
      </c>
      <c r="O361" s="72"/>
      <c r="P361" s="198">
        <f t="shared" si="11"/>
        <v>0</v>
      </c>
      <c r="Q361" s="198">
        <v>1.2E-4</v>
      </c>
      <c r="R361" s="198">
        <f t="shared" si="12"/>
        <v>3.0000000000000003E-4</v>
      </c>
      <c r="S361" s="198">
        <v>0</v>
      </c>
      <c r="T361" s="199">
        <f t="shared" si="13"/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229</v>
      </c>
      <c r="AT361" s="200" t="s">
        <v>154</v>
      </c>
      <c r="AU361" s="200" t="s">
        <v>88</v>
      </c>
      <c r="AY361" s="18" t="s">
        <v>151</v>
      </c>
      <c r="BE361" s="201">
        <f t="shared" si="14"/>
        <v>0</v>
      </c>
      <c r="BF361" s="201">
        <f t="shared" si="15"/>
        <v>0</v>
      </c>
      <c r="BG361" s="201">
        <f t="shared" si="16"/>
        <v>0</v>
      </c>
      <c r="BH361" s="201">
        <f t="shared" si="17"/>
        <v>0</v>
      </c>
      <c r="BI361" s="201">
        <f t="shared" si="18"/>
        <v>0</v>
      </c>
      <c r="BJ361" s="18" t="s">
        <v>86</v>
      </c>
      <c r="BK361" s="201">
        <f t="shared" si="19"/>
        <v>0</v>
      </c>
      <c r="BL361" s="18" t="s">
        <v>229</v>
      </c>
      <c r="BM361" s="200" t="s">
        <v>629</v>
      </c>
    </row>
    <row r="362" spans="1:65" s="2" customFormat="1" ht="21.75" customHeight="1">
      <c r="A362" s="35"/>
      <c r="B362" s="36"/>
      <c r="C362" s="188" t="s">
        <v>630</v>
      </c>
      <c r="D362" s="188" t="s">
        <v>154</v>
      </c>
      <c r="E362" s="189" t="s">
        <v>631</v>
      </c>
      <c r="F362" s="190" t="s">
        <v>632</v>
      </c>
      <c r="G362" s="191" t="s">
        <v>183</v>
      </c>
      <c r="H362" s="192">
        <v>2.5</v>
      </c>
      <c r="I362" s="193"/>
      <c r="J362" s="194">
        <f t="shared" si="10"/>
        <v>0</v>
      </c>
      <c r="K362" s="195"/>
      <c r="L362" s="40"/>
      <c r="M362" s="196" t="s">
        <v>1</v>
      </c>
      <c r="N362" s="197" t="s">
        <v>43</v>
      </c>
      <c r="O362" s="72"/>
      <c r="P362" s="198">
        <f t="shared" si="11"/>
        <v>0</v>
      </c>
      <c r="Q362" s="198">
        <v>1.2E-4</v>
      </c>
      <c r="R362" s="198">
        <f t="shared" si="12"/>
        <v>3.0000000000000003E-4</v>
      </c>
      <c r="S362" s="198">
        <v>0</v>
      </c>
      <c r="T362" s="199">
        <f t="shared" si="13"/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0" t="s">
        <v>229</v>
      </c>
      <c r="AT362" s="200" t="s">
        <v>154</v>
      </c>
      <c r="AU362" s="200" t="s">
        <v>88</v>
      </c>
      <c r="AY362" s="18" t="s">
        <v>151</v>
      </c>
      <c r="BE362" s="201">
        <f t="shared" si="14"/>
        <v>0</v>
      </c>
      <c r="BF362" s="201">
        <f t="shared" si="15"/>
        <v>0</v>
      </c>
      <c r="BG362" s="201">
        <f t="shared" si="16"/>
        <v>0</v>
      </c>
      <c r="BH362" s="201">
        <f t="shared" si="17"/>
        <v>0</v>
      </c>
      <c r="BI362" s="201">
        <f t="shared" si="18"/>
        <v>0</v>
      </c>
      <c r="BJ362" s="18" t="s">
        <v>86</v>
      </c>
      <c r="BK362" s="201">
        <f t="shared" si="19"/>
        <v>0</v>
      </c>
      <c r="BL362" s="18" t="s">
        <v>229</v>
      </c>
      <c r="BM362" s="200" t="s">
        <v>633</v>
      </c>
    </row>
    <row r="363" spans="1:65" s="2" customFormat="1" ht="21.75" customHeight="1">
      <c r="A363" s="35"/>
      <c r="B363" s="36"/>
      <c r="C363" s="188" t="s">
        <v>634</v>
      </c>
      <c r="D363" s="188" t="s">
        <v>154</v>
      </c>
      <c r="E363" s="189" t="s">
        <v>635</v>
      </c>
      <c r="F363" s="190" t="s">
        <v>636</v>
      </c>
      <c r="G363" s="191" t="s">
        <v>183</v>
      </c>
      <c r="H363" s="192">
        <v>357.78</v>
      </c>
      <c r="I363" s="193"/>
      <c r="J363" s="194">
        <f t="shared" si="10"/>
        <v>0</v>
      </c>
      <c r="K363" s="195"/>
      <c r="L363" s="40"/>
      <c r="M363" s="196" t="s">
        <v>1</v>
      </c>
      <c r="N363" s="197" t="s">
        <v>43</v>
      </c>
      <c r="O363" s="72"/>
      <c r="P363" s="198">
        <f t="shared" si="11"/>
        <v>0</v>
      </c>
      <c r="Q363" s="198">
        <v>1.1E-4</v>
      </c>
      <c r="R363" s="198">
        <f t="shared" si="12"/>
        <v>3.9355799999999996E-2</v>
      </c>
      <c r="S363" s="198">
        <v>0</v>
      </c>
      <c r="T363" s="199">
        <f t="shared" si="13"/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229</v>
      </c>
      <c r="AT363" s="200" t="s">
        <v>154</v>
      </c>
      <c r="AU363" s="200" t="s">
        <v>88</v>
      </c>
      <c r="AY363" s="18" t="s">
        <v>151</v>
      </c>
      <c r="BE363" s="201">
        <f t="shared" si="14"/>
        <v>0</v>
      </c>
      <c r="BF363" s="201">
        <f t="shared" si="15"/>
        <v>0</v>
      </c>
      <c r="BG363" s="201">
        <f t="shared" si="16"/>
        <v>0</v>
      </c>
      <c r="BH363" s="201">
        <f t="shared" si="17"/>
        <v>0</v>
      </c>
      <c r="BI363" s="201">
        <f t="shared" si="18"/>
        <v>0</v>
      </c>
      <c r="BJ363" s="18" t="s">
        <v>86</v>
      </c>
      <c r="BK363" s="201">
        <f t="shared" si="19"/>
        <v>0</v>
      </c>
      <c r="BL363" s="18" t="s">
        <v>229</v>
      </c>
      <c r="BM363" s="200" t="s">
        <v>637</v>
      </c>
    </row>
    <row r="364" spans="1:65" s="2" customFormat="1" ht="33" customHeight="1">
      <c r="A364" s="35"/>
      <c r="B364" s="36"/>
      <c r="C364" s="188" t="s">
        <v>638</v>
      </c>
      <c r="D364" s="188" t="s">
        <v>154</v>
      </c>
      <c r="E364" s="189" t="s">
        <v>639</v>
      </c>
      <c r="F364" s="190" t="s">
        <v>640</v>
      </c>
      <c r="G364" s="191" t="s">
        <v>183</v>
      </c>
      <c r="H364" s="192">
        <v>39.299999999999997</v>
      </c>
      <c r="I364" s="193"/>
      <c r="J364" s="194">
        <f t="shared" si="10"/>
        <v>0</v>
      </c>
      <c r="K364" s="195"/>
      <c r="L364" s="40"/>
      <c r="M364" s="196" t="s">
        <v>1</v>
      </c>
      <c r="N364" s="197" t="s">
        <v>43</v>
      </c>
      <c r="O364" s="72"/>
      <c r="P364" s="198">
        <f t="shared" si="11"/>
        <v>0</v>
      </c>
      <c r="Q364" s="198">
        <v>1.4999999999999999E-4</v>
      </c>
      <c r="R364" s="198">
        <f t="shared" si="12"/>
        <v>5.8949999999999992E-3</v>
      </c>
      <c r="S364" s="198">
        <v>0</v>
      </c>
      <c r="T364" s="199">
        <f t="shared" si="13"/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229</v>
      </c>
      <c r="AT364" s="200" t="s">
        <v>154</v>
      </c>
      <c r="AU364" s="200" t="s">
        <v>88</v>
      </c>
      <c r="AY364" s="18" t="s">
        <v>151</v>
      </c>
      <c r="BE364" s="201">
        <f t="shared" si="14"/>
        <v>0</v>
      </c>
      <c r="BF364" s="201">
        <f t="shared" si="15"/>
        <v>0</v>
      </c>
      <c r="BG364" s="201">
        <f t="shared" si="16"/>
        <v>0</v>
      </c>
      <c r="BH364" s="201">
        <f t="shared" si="17"/>
        <v>0</v>
      </c>
      <c r="BI364" s="201">
        <f t="shared" si="18"/>
        <v>0</v>
      </c>
      <c r="BJ364" s="18" t="s">
        <v>86</v>
      </c>
      <c r="BK364" s="201">
        <f t="shared" si="19"/>
        <v>0</v>
      </c>
      <c r="BL364" s="18" t="s">
        <v>229</v>
      </c>
      <c r="BM364" s="200" t="s">
        <v>641</v>
      </c>
    </row>
    <row r="365" spans="1:65" s="2" customFormat="1" ht="21.75" customHeight="1">
      <c r="A365" s="35"/>
      <c r="B365" s="36"/>
      <c r="C365" s="188" t="s">
        <v>642</v>
      </c>
      <c r="D365" s="188" t="s">
        <v>154</v>
      </c>
      <c r="E365" s="189" t="s">
        <v>643</v>
      </c>
      <c r="F365" s="190" t="s">
        <v>644</v>
      </c>
      <c r="G365" s="191" t="s">
        <v>183</v>
      </c>
      <c r="H365" s="192">
        <v>357.78</v>
      </c>
      <c r="I365" s="193"/>
      <c r="J365" s="194">
        <f t="shared" si="10"/>
        <v>0</v>
      </c>
      <c r="K365" s="195"/>
      <c r="L365" s="40"/>
      <c r="M365" s="196" t="s">
        <v>1</v>
      </c>
      <c r="N365" s="197" t="s">
        <v>43</v>
      </c>
      <c r="O365" s="72"/>
      <c r="P365" s="198">
        <f t="shared" si="11"/>
        <v>0</v>
      </c>
      <c r="Q365" s="198">
        <v>7.2000000000000005E-4</v>
      </c>
      <c r="R365" s="198">
        <f t="shared" si="12"/>
        <v>0.25760159999999999</v>
      </c>
      <c r="S365" s="198">
        <v>0</v>
      </c>
      <c r="T365" s="199">
        <f t="shared" si="13"/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0" t="s">
        <v>229</v>
      </c>
      <c r="AT365" s="200" t="s">
        <v>154</v>
      </c>
      <c r="AU365" s="200" t="s">
        <v>88</v>
      </c>
      <c r="AY365" s="18" t="s">
        <v>151</v>
      </c>
      <c r="BE365" s="201">
        <f t="shared" si="14"/>
        <v>0</v>
      </c>
      <c r="BF365" s="201">
        <f t="shared" si="15"/>
        <v>0</v>
      </c>
      <c r="BG365" s="201">
        <f t="shared" si="16"/>
        <v>0</v>
      </c>
      <c r="BH365" s="201">
        <f t="shared" si="17"/>
        <v>0</v>
      </c>
      <c r="BI365" s="201">
        <f t="shared" si="18"/>
        <v>0</v>
      </c>
      <c r="BJ365" s="18" t="s">
        <v>86</v>
      </c>
      <c r="BK365" s="201">
        <f t="shared" si="19"/>
        <v>0</v>
      </c>
      <c r="BL365" s="18" t="s">
        <v>229</v>
      </c>
      <c r="BM365" s="200" t="s">
        <v>645</v>
      </c>
    </row>
    <row r="366" spans="1:65" s="2" customFormat="1" ht="21.75" customHeight="1">
      <c r="A366" s="35"/>
      <c r="B366" s="36"/>
      <c r="C366" s="188" t="s">
        <v>646</v>
      </c>
      <c r="D366" s="188" t="s">
        <v>154</v>
      </c>
      <c r="E366" s="189" t="s">
        <v>647</v>
      </c>
      <c r="F366" s="190" t="s">
        <v>648</v>
      </c>
      <c r="G366" s="191" t="s">
        <v>183</v>
      </c>
      <c r="H366" s="192">
        <v>357.78</v>
      </c>
      <c r="I366" s="193"/>
      <c r="J366" s="194">
        <f t="shared" si="10"/>
        <v>0</v>
      </c>
      <c r="K366" s="195"/>
      <c r="L366" s="40"/>
      <c r="M366" s="196" t="s">
        <v>1</v>
      </c>
      <c r="N366" s="197" t="s">
        <v>43</v>
      </c>
      <c r="O366" s="72"/>
      <c r="P366" s="198">
        <f t="shared" si="11"/>
        <v>0</v>
      </c>
      <c r="Q366" s="198">
        <v>4.0000000000000003E-5</v>
      </c>
      <c r="R366" s="198">
        <f t="shared" si="12"/>
        <v>1.43112E-2</v>
      </c>
      <c r="S366" s="198">
        <v>0</v>
      </c>
      <c r="T366" s="199">
        <f t="shared" si="13"/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0" t="s">
        <v>229</v>
      </c>
      <c r="AT366" s="200" t="s">
        <v>154</v>
      </c>
      <c r="AU366" s="200" t="s">
        <v>88</v>
      </c>
      <c r="AY366" s="18" t="s">
        <v>151</v>
      </c>
      <c r="BE366" s="201">
        <f t="shared" si="14"/>
        <v>0</v>
      </c>
      <c r="BF366" s="201">
        <f t="shared" si="15"/>
        <v>0</v>
      </c>
      <c r="BG366" s="201">
        <f t="shared" si="16"/>
        <v>0</v>
      </c>
      <c r="BH366" s="201">
        <f t="shared" si="17"/>
        <v>0</v>
      </c>
      <c r="BI366" s="201">
        <f t="shared" si="18"/>
        <v>0</v>
      </c>
      <c r="BJ366" s="18" t="s">
        <v>86</v>
      </c>
      <c r="BK366" s="201">
        <f t="shared" si="19"/>
        <v>0</v>
      </c>
      <c r="BL366" s="18" t="s">
        <v>229</v>
      </c>
      <c r="BM366" s="200" t="s">
        <v>649</v>
      </c>
    </row>
    <row r="367" spans="1:65" s="2" customFormat="1" ht="21.75" customHeight="1">
      <c r="A367" s="35"/>
      <c r="B367" s="36"/>
      <c r="C367" s="188" t="s">
        <v>650</v>
      </c>
      <c r="D367" s="188" t="s">
        <v>154</v>
      </c>
      <c r="E367" s="189" t="s">
        <v>651</v>
      </c>
      <c r="F367" s="190" t="s">
        <v>652</v>
      </c>
      <c r="G367" s="191" t="s">
        <v>183</v>
      </c>
      <c r="H367" s="192">
        <v>357.78</v>
      </c>
      <c r="I367" s="193"/>
      <c r="J367" s="194">
        <f t="shared" si="10"/>
        <v>0</v>
      </c>
      <c r="K367" s="195"/>
      <c r="L367" s="40"/>
      <c r="M367" s="196" t="s">
        <v>1</v>
      </c>
      <c r="N367" s="197" t="s">
        <v>43</v>
      </c>
      <c r="O367" s="72"/>
      <c r="P367" s="198">
        <f t="shared" si="11"/>
        <v>0</v>
      </c>
      <c r="Q367" s="198">
        <v>0</v>
      </c>
      <c r="R367" s="198">
        <f t="shared" si="12"/>
        <v>0</v>
      </c>
      <c r="S367" s="198">
        <v>0</v>
      </c>
      <c r="T367" s="199">
        <f t="shared" si="13"/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0" t="s">
        <v>229</v>
      </c>
      <c r="AT367" s="200" t="s">
        <v>154</v>
      </c>
      <c r="AU367" s="200" t="s">
        <v>88</v>
      </c>
      <c r="AY367" s="18" t="s">
        <v>151</v>
      </c>
      <c r="BE367" s="201">
        <f t="shared" si="14"/>
        <v>0</v>
      </c>
      <c r="BF367" s="201">
        <f t="shared" si="15"/>
        <v>0</v>
      </c>
      <c r="BG367" s="201">
        <f t="shared" si="16"/>
        <v>0</v>
      </c>
      <c r="BH367" s="201">
        <f t="shared" si="17"/>
        <v>0</v>
      </c>
      <c r="BI367" s="201">
        <f t="shared" si="18"/>
        <v>0</v>
      </c>
      <c r="BJ367" s="18" t="s">
        <v>86</v>
      </c>
      <c r="BK367" s="201">
        <f t="shared" si="19"/>
        <v>0</v>
      </c>
      <c r="BL367" s="18" t="s">
        <v>229</v>
      </c>
      <c r="BM367" s="200" t="s">
        <v>653</v>
      </c>
    </row>
    <row r="368" spans="1:65" s="2" customFormat="1" ht="33" customHeight="1">
      <c r="A368" s="35"/>
      <c r="B368" s="36"/>
      <c r="C368" s="188" t="s">
        <v>654</v>
      </c>
      <c r="D368" s="188" t="s">
        <v>154</v>
      </c>
      <c r="E368" s="189" t="s">
        <v>655</v>
      </c>
      <c r="F368" s="190" t="s">
        <v>656</v>
      </c>
      <c r="G368" s="191" t="s">
        <v>183</v>
      </c>
      <c r="H368" s="192">
        <v>357.78</v>
      </c>
      <c r="I368" s="193"/>
      <c r="J368" s="194">
        <f t="shared" si="10"/>
        <v>0</v>
      </c>
      <c r="K368" s="195"/>
      <c r="L368" s="40"/>
      <c r="M368" s="196" t="s">
        <v>1</v>
      </c>
      <c r="N368" s="197" t="s">
        <v>43</v>
      </c>
      <c r="O368" s="72"/>
      <c r="P368" s="198">
        <f t="shared" si="11"/>
        <v>0</v>
      </c>
      <c r="Q368" s="198">
        <v>2.0000000000000002E-5</v>
      </c>
      <c r="R368" s="198">
        <f t="shared" si="12"/>
        <v>7.1555999999999998E-3</v>
      </c>
      <c r="S368" s="198">
        <v>0</v>
      </c>
      <c r="T368" s="199">
        <f t="shared" si="13"/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229</v>
      </c>
      <c r="AT368" s="200" t="s">
        <v>154</v>
      </c>
      <c r="AU368" s="200" t="s">
        <v>88</v>
      </c>
      <c r="AY368" s="18" t="s">
        <v>151</v>
      </c>
      <c r="BE368" s="201">
        <f t="shared" si="14"/>
        <v>0</v>
      </c>
      <c r="BF368" s="201">
        <f t="shared" si="15"/>
        <v>0</v>
      </c>
      <c r="BG368" s="201">
        <f t="shared" si="16"/>
        <v>0</v>
      </c>
      <c r="BH368" s="201">
        <f t="shared" si="17"/>
        <v>0</v>
      </c>
      <c r="BI368" s="201">
        <f t="shared" si="18"/>
        <v>0</v>
      </c>
      <c r="BJ368" s="18" t="s">
        <v>86</v>
      </c>
      <c r="BK368" s="201">
        <f t="shared" si="19"/>
        <v>0</v>
      </c>
      <c r="BL368" s="18" t="s">
        <v>229</v>
      </c>
      <c r="BM368" s="200" t="s">
        <v>657</v>
      </c>
    </row>
    <row r="369" spans="1:65" s="12" customFormat="1" ht="22.9" customHeight="1">
      <c r="B369" s="172"/>
      <c r="C369" s="173"/>
      <c r="D369" s="174" t="s">
        <v>77</v>
      </c>
      <c r="E369" s="186" t="s">
        <v>658</v>
      </c>
      <c r="F369" s="186" t="s">
        <v>659</v>
      </c>
      <c r="G369" s="173"/>
      <c r="H369" s="173"/>
      <c r="I369" s="176"/>
      <c r="J369" s="187">
        <f>BK369</f>
        <v>0</v>
      </c>
      <c r="K369" s="173"/>
      <c r="L369" s="178"/>
      <c r="M369" s="179"/>
      <c r="N369" s="180"/>
      <c r="O369" s="180"/>
      <c r="P369" s="181">
        <f>SUM(P370:P380)</f>
        <v>0</v>
      </c>
      <c r="Q369" s="180"/>
      <c r="R369" s="181">
        <f>SUM(R370:R380)</f>
        <v>4.2829999999999995E-3</v>
      </c>
      <c r="S369" s="180"/>
      <c r="T369" s="182">
        <f>SUM(T370:T380)</f>
        <v>0</v>
      </c>
      <c r="AR369" s="183" t="s">
        <v>88</v>
      </c>
      <c r="AT369" s="184" t="s">
        <v>77</v>
      </c>
      <c r="AU369" s="184" t="s">
        <v>86</v>
      </c>
      <c r="AY369" s="183" t="s">
        <v>151</v>
      </c>
      <c r="BK369" s="185">
        <f>SUM(BK370:BK380)</f>
        <v>0</v>
      </c>
    </row>
    <row r="370" spans="1:65" s="2" customFormat="1" ht="16.5" customHeight="1">
      <c r="A370" s="35"/>
      <c r="B370" s="36"/>
      <c r="C370" s="188" t="s">
        <v>660</v>
      </c>
      <c r="D370" s="188" t="s">
        <v>154</v>
      </c>
      <c r="E370" s="189" t="s">
        <v>661</v>
      </c>
      <c r="F370" s="190" t="s">
        <v>662</v>
      </c>
      <c r="G370" s="191" t="s">
        <v>183</v>
      </c>
      <c r="H370" s="192">
        <v>6.72</v>
      </c>
      <c r="I370" s="193"/>
      <c r="J370" s="194">
        <f>ROUND(I370*H370,2)</f>
        <v>0</v>
      </c>
      <c r="K370" s="195"/>
      <c r="L370" s="40"/>
      <c r="M370" s="196" t="s">
        <v>1</v>
      </c>
      <c r="N370" s="197" t="s">
        <v>43</v>
      </c>
      <c r="O370" s="72"/>
      <c r="P370" s="198">
        <f>O370*H370</f>
        <v>0</v>
      </c>
      <c r="Q370" s="198">
        <v>0</v>
      </c>
      <c r="R370" s="198">
        <f>Q370*H370</f>
        <v>0</v>
      </c>
      <c r="S370" s="198">
        <v>0</v>
      </c>
      <c r="T370" s="19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0" t="s">
        <v>229</v>
      </c>
      <c r="AT370" s="200" t="s">
        <v>154</v>
      </c>
      <c r="AU370" s="200" t="s">
        <v>88</v>
      </c>
      <c r="AY370" s="18" t="s">
        <v>151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8" t="s">
        <v>86</v>
      </c>
      <c r="BK370" s="201">
        <f>ROUND(I370*H370,2)</f>
        <v>0</v>
      </c>
      <c r="BL370" s="18" t="s">
        <v>229</v>
      </c>
      <c r="BM370" s="200" t="s">
        <v>663</v>
      </c>
    </row>
    <row r="371" spans="1:65" s="13" customFormat="1" ht="11.25">
      <c r="B371" s="202"/>
      <c r="C371" s="203"/>
      <c r="D371" s="204" t="s">
        <v>160</v>
      </c>
      <c r="E371" s="205" t="s">
        <v>1</v>
      </c>
      <c r="F371" s="206" t="s">
        <v>664</v>
      </c>
      <c r="G371" s="203"/>
      <c r="H371" s="207">
        <v>5.46</v>
      </c>
      <c r="I371" s="208"/>
      <c r="J371" s="203"/>
      <c r="K371" s="203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160</v>
      </c>
      <c r="AU371" s="213" t="s">
        <v>88</v>
      </c>
      <c r="AV371" s="13" t="s">
        <v>88</v>
      </c>
      <c r="AW371" s="13" t="s">
        <v>34</v>
      </c>
      <c r="AX371" s="13" t="s">
        <v>78</v>
      </c>
      <c r="AY371" s="213" t="s">
        <v>151</v>
      </c>
    </row>
    <row r="372" spans="1:65" s="13" customFormat="1" ht="11.25">
      <c r="B372" s="202"/>
      <c r="C372" s="203"/>
      <c r="D372" s="204" t="s">
        <v>160</v>
      </c>
      <c r="E372" s="205" t="s">
        <v>1</v>
      </c>
      <c r="F372" s="206" t="s">
        <v>529</v>
      </c>
      <c r="G372" s="203"/>
      <c r="H372" s="207">
        <v>1.26</v>
      </c>
      <c r="I372" s="208"/>
      <c r="J372" s="203"/>
      <c r="K372" s="203"/>
      <c r="L372" s="209"/>
      <c r="M372" s="210"/>
      <c r="N372" s="211"/>
      <c r="O372" s="211"/>
      <c r="P372" s="211"/>
      <c r="Q372" s="211"/>
      <c r="R372" s="211"/>
      <c r="S372" s="211"/>
      <c r="T372" s="212"/>
      <c r="AT372" s="213" t="s">
        <v>160</v>
      </c>
      <c r="AU372" s="213" t="s">
        <v>88</v>
      </c>
      <c r="AV372" s="13" t="s">
        <v>88</v>
      </c>
      <c r="AW372" s="13" t="s">
        <v>34</v>
      </c>
      <c r="AX372" s="13" t="s">
        <v>78</v>
      </c>
      <c r="AY372" s="213" t="s">
        <v>151</v>
      </c>
    </row>
    <row r="373" spans="1:65" s="14" customFormat="1" ht="11.25">
      <c r="B373" s="214"/>
      <c r="C373" s="215"/>
      <c r="D373" s="204" t="s">
        <v>160</v>
      </c>
      <c r="E373" s="216" t="s">
        <v>1</v>
      </c>
      <c r="F373" s="217" t="s">
        <v>172</v>
      </c>
      <c r="G373" s="215"/>
      <c r="H373" s="218">
        <v>6.72</v>
      </c>
      <c r="I373" s="219"/>
      <c r="J373" s="215"/>
      <c r="K373" s="215"/>
      <c r="L373" s="220"/>
      <c r="M373" s="221"/>
      <c r="N373" s="222"/>
      <c r="O373" s="222"/>
      <c r="P373" s="222"/>
      <c r="Q373" s="222"/>
      <c r="R373" s="222"/>
      <c r="S373" s="222"/>
      <c r="T373" s="223"/>
      <c r="AT373" s="224" t="s">
        <v>160</v>
      </c>
      <c r="AU373" s="224" t="s">
        <v>88</v>
      </c>
      <c r="AV373" s="14" t="s">
        <v>158</v>
      </c>
      <c r="AW373" s="14" t="s">
        <v>34</v>
      </c>
      <c r="AX373" s="14" t="s">
        <v>86</v>
      </c>
      <c r="AY373" s="224" t="s">
        <v>151</v>
      </c>
    </row>
    <row r="374" spans="1:65" s="2" customFormat="1" ht="16.5" customHeight="1">
      <c r="A374" s="35"/>
      <c r="B374" s="36"/>
      <c r="C374" s="250" t="s">
        <v>665</v>
      </c>
      <c r="D374" s="250" t="s">
        <v>291</v>
      </c>
      <c r="E374" s="251" t="s">
        <v>666</v>
      </c>
      <c r="F374" s="252" t="s">
        <v>667</v>
      </c>
      <c r="G374" s="253" t="s">
        <v>183</v>
      </c>
      <c r="H374" s="254">
        <v>6.9219999999999997</v>
      </c>
      <c r="I374" s="255"/>
      <c r="J374" s="256">
        <f>ROUND(I374*H374,2)</f>
        <v>0</v>
      </c>
      <c r="K374" s="257"/>
      <c r="L374" s="258"/>
      <c r="M374" s="259" t="s">
        <v>1</v>
      </c>
      <c r="N374" s="260" t="s">
        <v>43</v>
      </c>
      <c r="O374" s="72"/>
      <c r="P374" s="198">
        <f>O374*H374</f>
        <v>0</v>
      </c>
      <c r="Q374" s="198">
        <v>5.9999999999999995E-4</v>
      </c>
      <c r="R374" s="198">
        <f>Q374*H374</f>
        <v>4.1531999999999993E-3</v>
      </c>
      <c r="S374" s="198">
        <v>0</v>
      </c>
      <c r="T374" s="19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0" t="s">
        <v>323</v>
      </c>
      <c r="AT374" s="200" t="s">
        <v>291</v>
      </c>
      <c r="AU374" s="200" t="s">
        <v>88</v>
      </c>
      <c r="AY374" s="18" t="s">
        <v>151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18" t="s">
        <v>86</v>
      </c>
      <c r="BK374" s="201">
        <f>ROUND(I374*H374,2)</f>
        <v>0</v>
      </c>
      <c r="BL374" s="18" t="s">
        <v>229</v>
      </c>
      <c r="BM374" s="200" t="s">
        <v>668</v>
      </c>
    </row>
    <row r="375" spans="1:65" s="13" customFormat="1" ht="11.25">
      <c r="B375" s="202"/>
      <c r="C375" s="203"/>
      <c r="D375" s="204" t="s">
        <v>160</v>
      </c>
      <c r="E375" s="203"/>
      <c r="F375" s="206" t="s">
        <v>669</v>
      </c>
      <c r="G375" s="203"/>
      <c r="H375" s="207">
        <v>6.9219999999999997</v>
      </c>
      <c r="I375" s="208"/>
      <c r="J375" s="203"/>
      <c r="K375" s="203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160</v>
      </c>
      <c r="AU375" s="213" t="s">
        <v>88</v>
      </c>
      <c r="AV375" s="13" t="s">
        <v>88</v>
      </c>
      <c r="AW375" s="13" t="s">
        <v>4</v>
      </c>
      <c r="AX375" s="13" t="s">
        <v>86</v>
      </c>
      <c r="AY375" s="213" t="s">
        <v>151</v>
      </c>
    </row>
    <row r="376" spans="1:65" s="2" customFormat="1" ht="16.5" customHeight="1">
      <c r="A376" s="35"/>
      <c r="B376" s="36"/>
      <c r="C376" s="188" t="s">
        <v>670</v>
      </c>
      <c r="D376" s="188" t="s">
        <v>154</v>
      </c>
      <c r="E376" s="189" t="s">
        <v>671</v>
      </c>
      <c r="F376" s="190" t="s">
        <v>672</v>
      </c>
      <c r="G376" s="191" t="s">
        <v>183</v>
      </c>
      <c r="H376" s="192">
        <v>1.26</v>
      </c>
      <c r="I376" s="193"/>
      <c r="J376" s="194">
        <f>ROUND(I376*H376,2)</f>
        <v>0</v>
      </c>
      <c r="K376" s="195"/>
      <c r="L376" s="40"/>
      <c r="M376" s="196" t="s">
        <v>1</v>
      </c>
      <c r="N376" s="197" t="s">
        <v>43</v>
      </c>
      <c r="O376" s="72"/>
      <c r="P376" s="198">
        <f>O376*H376</f>
        <v>0</v>
      </c>
      <c r="Q376" s="198">
        <v>0</v>
      </c>
      <c r="R376" s="198">
        <f>Q376*H376</f>
        <v>0</v>
      </c>
      <c r="S376" s="198">
        <v>0</v>
      </c>
      <c r="T376" s="199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0" t="s">
        <v>229</v>
      </c>
      <c r="AT376" s="200" t="s">
        <v>154</v>
      </c>
      <c r="AU376" s="200" t="s">
        <v>88</v>
      </c>
      <c r="AY376" s="18" t="s">
        <v>151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8" t="s">
        <v>86</v>
      </c>
      <c r="BK376" s="201">
        <f>ROUND(I376*H376,2)</f>
        <v>0</v>
      </c>
      <c r="BL376" s="18" t="s">
        <v>229</v>
      </c>
      <c r="BM376" s="200" t="s">
        <v>673</v>
      </c>
    </row>
    <row r="377" spans="1:65" s="13" customFormat="1" ht="11.25">
      <c r="B377" s="202"/>
      <c r="C377" s="203"/>
      <c r="D377" s="204" t="s">
        <v>160</v>
      </c>
      <c r="E377" s="205" t="s">
        <v>1</v>
      </c>
      <c r="F377" s="206" t="s">
        <v>529</v>
      </c>
      <c r="G377" s="203"/>
      <c r="H377" s="207">
        <v>1.26</v>
      </c>
      <c r="I377" s="208"/>
      <c r="J377" s="203"/>
      <c r="K377" s="203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160</v>
      </c>
      <c r="AU377" s="213" t="s">
        <v>88</v>
      </c>
      <c r="AV377" s="13" t="s">
        <v>88</v>
      </c>
      <c r="AW377" s="13" t="s">
        <v>34</v>
      </c>
      <c r="AX377" s="13" t="s">
        <v>86</v>
      </c>
      <c r="AY377" s="213" t="s">
        <v>151</v>
      </c>
    </row>
    <row r="378" spans="1:65" s="2" customFormat="1" ht="16.5" customHeight="1">
      <c r="A378" s="35"/>
      <c r="B378" s="36"/>
      <c r="C378" s="250" t="s">
        <v>674</v>
      </c>
      <c r="D378" s="250" t="s">
        <v>291</v>
      </c>
      <c r="E378" s="251" t="s">
        <v>675</v>
      </c>
      <c r="F378" s="252" t="s">
        <v>676</v>
      </c>
      <c r="G378" s="253" t="s">
        <v>183</v>
      </c>
      <c r="H378" s="254">
        <v>1.298</v>
      </c>
      <c r="I378" s="255"/>
      <c r="J378" s="256">
        <f>ROUND(I378*H378,2)</f>
        <v>0</v>
      </c>
      <c r="K378" s="257"/>
      <c r="L378" s="258"/>
      <c r="M378" s="259" t="s">
        <v>1</v>
      </c>
      <c r="N378" s="260" t="s">
        <v>43</v>
      </c>
      <c r="O378" s="72"/>
      <c r="P378" s="198">
        <f>O378*H378</f>
        <v>0</v>
      </c>
      <c r="Q378" s="198">
        <v>1E-4</v>
      </c>
      <c r="R378" s="198">
        <f>Q378*H378</f>
        <v>1.2980000000000001E-4</v>
      </c>
      <c r="S378" s="198">
        <v>0</v>
      </c>
      <c r="T378" s="19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0" t="s">
        <v>323</v>
      </c>
      <c r="AT378" s="200" t="s">
        <v>291</v>
      </c>
      <c r="AU378" s="200" t="s">
        <v>88</v>
      </c>
      <c r="AY378" s="18" t="s">
        <v>151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8" t="s">
        <v>86</v>
      </c>
      <c r="BK378" s="201">
        <f>ROUND(I378*H378,2)</f>
        <v>0</v>
      </c>
      <c r="BL378" s="18" t="s">
        <v>229</v>
      </c>
      <c r="BM378" s="200" t="s">
        <v>677</v>
      </c>
    </row>
    <row r="379" spans="1:65" s="13" customFormat="1" ht="11.25">
      <c r="B379" s="202"/>
      <c r="C379" s="203"/>
      <c r="D379" s="204" t="s">
        <v>160</v>
      </c>
      <c r="E379" s="203"/>
      <c r="F379" s="206" t="s">
        <v>678</v>
      </c>
      <c r="G379" s="203"/>
      <c r="H379" s="207">
        <v>1.298</v>
      </c>
      <c r="I379" s="208"/>
      <c r="J379" s="203"/>
      <c r="K379" s="203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160</v>
      </c>
      <c r="AU379" s="213" t="s">
        <v>88</v>
      </c>
      <c r="AV379" s="13" t="s">
        <v>88</v>
      </c>
      <c r="AW379" s="13" t="s">
        <v>4</v>
      </c>
      <c r="AX379" s="13" t="s">
        <v>86</v>
      </c>
      <c r="AY379" s="213" t="s">
        <v>151</v>
      </c>
    </row>
    <row r="380" spans="1:65" s="2" customFormat="1" ht="21.75" customHeight="1">
      <c r="A380" s="35"/>
      <c r="B380" s="36"/>
      <c r="C380" s="188" t="s">
        <v>679</v>
      </c>
      <c r="D380" s="188" t="s">
        <v>154</v>
      </c>
      <c r="E380" s="189" t="s">
        <v>680</v>
      </c>
      <c r="F380" s="190" t="s">
        <v>681</v>
      </c>
      <c r="G380" s="191" t="s">
        <v>508</v>
      </c>
      <c r="H380" s="261"/>
      <c r="I380" s="193"/>
      <c r="J380" s="194">
        <f>ROUND(I380*H380,2)</f>
        <v>0</v>
      </c>
      <c r="K380" s="195"/>
      <c r="L380" s="40"/>
      <c r="M380" s="196" t="s">
        <v>1</v>
      </c>
      <c r="N380" s="197" t="s">
        <v>43</v>
      </c>
      <c r="O380" s="72"/>
      <c r="P380" s="198">
        <f>O380*H380</f>
        <v>0</v>
      </c>
      <c r="Q380" s="198">
        <v>0</v>
      </c>
      <c r="R380" s="198">
        <f>Q380*H380</f>
        <v>0</v>
      </c>
      <c r="S380" s="198">
        <v>0</v>
      </c>
      <c r="T380" s="19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229</v>
      </c>
      <c r="AT380" s="200" t="s">
        <v>154</v>
      </c>
      <c r="AU380" s="200" t="s">
        <v>88</v>
      </c>
      <c r="AY380" s="18" t="s">
        <v>151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8" t="s">
        <v>86</v>
      </c>
      <c r="BK380" s="201">
        <f>ROUND(I380*H380,2)</f>
        <v>0</v>
      </c>
      <c r="BL380" s="18" t="s">
        <v>229</v>
      </c>
      <c r="BM380" s="200" t="s">
        <v>682</v>
      </c>
    </row>
    <row r="381" spans="1:65" s="12" customFormat="1" ht="25.9" customHeight="1">
      <c r="B381" s="172"/>
      <c r="C381" s="173"/>
      <c r="D381" s="174" t="s">
        <v>77</v>
      </c>
      <c r="E381" s="175" t="s">
        <v>683</v>
      </c>
      <c r="F381" s="175" t="s">
        <v>684</v>
      </c>
      <c r="G381" s="173"/>
      <c r="H381" s="173"/>
      <c r="I381" s="176"/>
      <c r="J381" s="177">
        <f>BK381</f>
        <v>0</v>
      </c>
      <c r="K381" s="173"/>
      <c r="L381" s="178"/>
      <c r="M381" s="179"/>
      <c r="N381" s="180"/>
      <c r="O381" s="180"/>
      <c r="P381" s="181">
        <f>SUM(P382:P394)</f>
        <v>0</v>
      </c>
      <c r="Q381" s="180"/>
      <c r="R381" s="181">
        <f>SUM(R382:R394)</f>
        <v>0</v>
      </c>
      <c r="S381" s="180"/>
      <c r="T381" s="182">
        <f>SUM(T382:T394)</f>
        <v>0</v>
      </c>
      <c r="AR381" s="183" t="s">
        <v>152</v>
      </c>
      <c r="AT381" s="184" t="s">
        <v>77</v>
      </c>
      <c r="AU381" s="184" t="s">
        <v>78</v>
      </c>
      <c r="AY381" s="183" t="s">
        <v>151</v>
      </c>
      <c r="BK381" s="185">
        <f>SUM(BK382:BK394)</f>
        <v>0</v>
      </c>
    </row>
    <row r="382" spans="1:65" s="2" customFormat="1" ht="16.5" customHeight="1">
      <c r="A382" s="35"/>
      <c r="B382" s="36"/>
      <c r="C382" s="188" t="s">
        <v>685</v>
      </c>
      <c r="D382" s="188" t="s">
        <v>154</v>
      </c>
      <c r="E382" s="189" t="s">
        <v>686</v>
      </c>
      <c r="F382" s="190" t="s">
        <v>687</v>
      </c>
      <c r="G382" s="191" t="s">
        <v>167</v>
      </c>
      <c r="H382" s="192">
        <v>1</v>
      </c>
      <c r="I382" s="193"/>
      <c r="J382" s="194">
        <f>ROUND(I382*H382,2)</f>
        <v>0</v>
      </c>
      <c r="K382" s="195"/>
      <c r="L382" s="40"/>
      <c r="M382" s="196" t="s">
        <v>1</v>
      </c>
      <c r="N382" s="197" t="s">
        <v>43</v>
      </c>
      <c r="O382" s="72"/>
      <c r="P382" s="198">
        <f>O382*H382</f>
        <v>0</v>
      </c>
      <c r="Q382" s="198">
        <v>0</v>
      </c>
      <c r="R382" s="198">
        <f>Q382*H382</f>
        <v>0</v>
      </c>
      <c r="S382" s="198">
        <v>0</v>
      </c>
      <c r="T382" s="19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0" t="s">
        <v>491</v>
      </c>
      <c r="AT382" s="200" t="s">
        <v>154</v>
      </c>
      <c r="AU382" s="200" t="s">
        <v>86</v>
      </c>
      <c r="AY382" s="18" t="s">
        <v>151</v>
      </c>
      <c r="BE382" s="201">
        <f>IF(N382="základní",J382,0)</f>
        <v>0</v>
      </c>
      <c r="BF382" s="201">
        <f>IF(N382="snížená",J382,0)</f>
        <v>0</v>
      </c>
      <c r="BG382" s="201">
        <f>IF(N382="zákl. přenesená",J382,0)</f>
        <v>0</v>
      </c>
      <c r="BH382" s="201">
        <f>IF(N382="sníž. přenesená",J382,0)</f>
        <v>0</v>
      </c>
      <c r="BI382" s="201">
        <f>IF(N382="nulová",J382,0)</f>
        <v>0</v>
      </c>
      <c r="BJ382" s="18" t="s">
        <v>86</v>
      </c>
      <c r="BK382" s="201">
        <f>ROUND(I382*H382,2)</f>
        <v>0</v>
      </c>
      <c r="BL382" s="18" t="s">
        <v>491</v>
      </c>
      <c r="BM382" s="200" t="s">
        <v>688</v>
      </c>
    </row>
    <row r="383" spans="1:65" s="2" customFormat="1" ht="16.5" customHeight="1">
      <c r="A383" s="35"/>
      <c r="B383" s="36"/>
      <c r="C383" s="188" t="s">
        <v>689</v>
      </c>
      <c r="D383" s="188" t="s">
        <v>154</v>
      </c>
      <c r="E383" s="189" t="s">
        <v>690</v>
      </c>
      <c r="F383" s="190" t="s">
        <v>691</v>
      </c>
      <c r="G383" s="191" t="s">
        <v>167</v>
      </c>
      <c r="H383" s="192">
        <v>2</v>
      </c>
      <c r="I383" s="193"/>
      <c r="J383" s="194">
        <f>ROUND(I383*H383,2)</f>
        <v>0</v>
      </c>
      <c r="K383" s="195"/>
      <c r="L383" s="40"/>
      <c r="M383" s="196" t="s">
        <v>1</v>
      </c>
      <c r="N383" s="197" t="s">
        <v>43</v>
      </c>
      <c r="O383" s="72"/>
      <c r="P383" s="198">
        <f>O383*H383</f>
        <v>0</v>
      </c>
      <c r="Q383" s="198">
        <v>0</v>
      </c>
      <c r="R383" s="198">
        <f>Q383*H383</f>
        <v>0</v>
      </c>
      <c r="S383" s="198">
        <v>0</v>
      </c>
      <c r="T383" s="199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0" t="s">
        <v>491</v>
      </c>
      <c r="AT383" s="200" t="s">
        <v>154</v>
      </c>
      <c r="AU383" s="200" t="s">
        <v>86</v>
      </c>
      <c r="AY383" s="18" t="s">
        <v>151</v>
      </c>
      <c r="BE383" s="201">
        <f>IF(N383="základní",J383,0)</f>
        <v>0</v>
      </c>
      <c r="BF383" s="201">
        <f>IF(N383="snížená",J383,0)</f>
        <v>0</v>
      </c>
      <c r="BG383" s="201">
        <f>IF(N383="zákl. přenesená",J383,0)</f>
        <v>0</v>
      </c>
      <c r="BH383" s="201">
        <f>IF(N383="sníž. přenesená",J383,0)</f>
        <v>0</v>
      </c>
      <c r="BI383" s="201">
        <f>IF(N383="nulová",J383,0)</f>
        <v>0</v>
      </c>
      <c r="BJ383" s="18" t="s">
        <v>86</v>
      </c>
      <c r="BK383" s="201">
        <f>ROUND(I383*H383,2)</f>
        <v>0</v>
      </c>
      <c r="BL383" s="18" t="s">
        <v>491</v>
      </c>
      <c r="BM383" s="200" t="s">
        <v>692</v>
      </c>
    </row>
    <row r="384" spans="1:65" s="2" customFormat="1" ht="55.5" customHeight="1">
      <c r="A384" s="35"/>
      <c r="B384" s="36"/>
      <c r="C384" s="250" t="s">
        <v>693</v>
      </c>
      <c r="D384" s="250" t="s">
        <v>291</v>
      </c>
      <c r="E384" s="251" t="s">
        <v>694</v>
      </c>
      <c r="F384" s="252" t="s">
        <v>695</v>
      </c>
      <c r="G384" s="253" t="s">
        <v>167</v>
      </c>
      <c r="H384" s="254">
        <v>1</v>
      </c>
      <c r="I384" s="255"/>
      <c r="J384" s="256">
        <f>ROUND(I384*H384,2)</f>
        <v>0</v>
      </c>
      <c r="K384" s="257"/>
      <c r="L384" s="258"/>
      <c r="M384" s="259" t="s">
        <v>1</v>
      </c>
      <c r="N384" s="260" t="s">
        <v>43</v>
      </c>
      <c r="O384" s="72"/>
      <c r="P384" s="198">
        <f>O384*H384</f>
        <v>0</v>
      </c>
      <c r="Q384" s="198">
        <v>0</v>
      </c>
      <c r="R384" s="198">
        <f>Q384*H384</f>
        <v>0</v>
      </c>
      <c r="S384" s="198">
        <v>0</v>
      </c>
      <c r="T384" s="19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0" t="s">
        <v>696</v>
      </c>
      <c r="AT384" s="200" t="s">
        <v>291</v>
      </c>
      <c r="AU384" s="200" t="s">
        <v>86</v>
      </c>
      <c r="AY384" s="18" t="s">
        <v>151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18" t="s">
        <v>86</v>
      </c>
      <c r="BK384" s="201">
        <f>ROUND(I384*H384,2)</f>
        <v>0</v>
      </c>
      <c r="BL384" s="18" t="s">
        <v>491</v>
      </c>
      <c r="BM384" s="200" t="s">
        <v>697</v>
      </c>
    </row>
    <row r="385" spans="1:65" s="2" customFormat="1" ht="44.25" customHeight="1">
      <c r="A385" s="35"/>
      <c r="B385" s="36"/>
      <c r="C385" s="250" t="s">
        <v>698</v>
      </c>
      <c r="D385" s="250" t="s">
        <v>291</v>
      </c>
      <c r="E385" s="251" t="s">
        <v>699</v>
      </c>
      <c r="F385" s="252" t="s">
        <v>700</v>
      </c>
      <c r="G385" s="253" t="s">
        <v>167</v>
      </c>
      <c r="H385" s="254">
        <v>1</v>
      </c>
      <c r="I385" s="255"/>
      <c r="J385" s="256">
        <f>ROUND(I385*H385,2)</f>
        <v>0</v>
      </c>
      <c r="K385" s="257"/>
      <c r="L385" s="258"/>
      <c r="M385" s="259" t="s">
        <v>1</v>
      </c>
      <c r="N385" s="260" t="s">
        <v>43</v>
      </c>
      <c r="O385" s="72"/>
      <c r="P385" s="198">
        <f>O385*H385</f>
        <v>0</v>
      </c>
      <c r="Q385" s="198">
        <v>0</v>
      </c>
      <c r="R385" s="198">
        <f>Q385*H385</f>
        <v>0</v>
      </c>
      <c r="S385" s="198">
        <v>0</v>
      </c>
      <c r="T385" s="199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0" t="s">
        <v>696</v>
      </c>
      <c r="AT385" s="200" t="s">
        <v>291</v>
      </c>
      <c r="AU385" s="200" t="s">
        <v>86</v>
      </c>
      <c r="AY385" s="18" t="s">
        <v>151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18" t="s">
        <v>86</v>
      </c>
      <c r="BK385" s="201">
        <f>ROUND(I385*H385,2)</f>
        <v>0</v>
      </c>
      <c r="BL385" s="18" t="s">
        <v>491</v>
      </c>
      <c r="BM385" s="200" t="s">
        <v>701</v>
      </c>
    </row>
    <row r="386" spans="1:65" s="2" customFormat="1" ht="16.5" customHeight="1">
      <c r="A386" s="35"/>
      <c r="B386" s="36"/>
      <c r="C386" s="188" t="s">
        <v>702</v>
      </c>
      <c r="D386" s="188" t="s">
        <v>154</v>
      </c>
      <c r="E386" s="189" t="s">
        <v>703</v>
      </c>
      <c r="F386" s="190" t="s">
        <v>704</v>
      </c>
      <c r="G386" s="191" t="s">
        <v>167</v>
      </c>
      <c r="H386" s="192">
        <v>1</v>
      </c>
      <c r="I386" s="193"/>
      <c r="J386" s="194">
        <f>ROUND(I386*H386,2)</f>
        <v>0</v>
      </c>
      <c r="K386" s="195"/>
      <c r="L386" s="40"/>
      <c r="M386" s="196" t="s">
        <v>1</v>
      </c>
      <c r="N386" s="197" t="s">
        <v>43</v>
      </c>
      <c r="O386" s="72"/>
      <c r="P386" s="198">
        <f>O386*H386</f>
        <v>0</v>
      </c>
      <c r="Q386" s="198">
        <v>0</v>
      </c>
      <c r="R386" s="198">
        <f>Q386*H386</f>
        <v>0</v>
      </c>
      <c r="S386" s="198">
        <v>0</v>
      </c>
      <c r="T386" s="19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0" t="s">
        <v>491</v>
      </c>
      <c r="AT386" s="200" t="s">
        <v>154</v>
      </c>
      <c r="AU386" s="200" t="s">
        <v>86</v>
      </c>
      <c r="AY386" s="18" t="s">
        <v>151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8" t="s">
        <v>86</v>
      </c>
      <c r="BK386" s="201">
        <f>ROUND(I386*H386,2)</f>
        <v>0</v>
      </c>
      <c r="BL386" s="18" t="s">
        <v>491</v>
      </c>
      <c r="BM386" s="200" t="s">
        <v>705</v>
      </c>
    </row>
    <row r="387" spans="1:65" s="2" customFormat="1" ht="29.25">
      <c r="A387" s="35"/>
      <c r="B387" s="36"/>
      <c r="C387" s="37"/>
      <c r="D387" s="204" t="s">
        <v>279</v>
      </c>
      <c r="E387" s="37"/>
      <c r="F387" s="246" t="s">
        <v>706</v>
      </c>
      <c r="G387" s="37"/>
      <c r="H387" s="37"/>
      <c r="I387" s="247"/>
      <c r="J387" s="37"/>
      <c r="K387" s="37"/>
      <c r="L387" s="40"/>
      <c r="M387" s="248"/>
      <c r="N387" s="249"/>
      <c r="O387" s="72"/>
      <c r="P387" s="72"/>
      <c r="Q387" s="72"/>
      <c r="R387" s="72"/>
      <c r="S387" s="72"/>
      <c r="T387" s="73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279</v>
      </c>
      <c r="AU387" s="18" t="s">
        <v>86</v>
      </c>
    </row>
    <row r="388" spans="1:65" s="2" customFormat="1" ht="21.75" customHeight="1">
      <c r="A388" s="35"/>
      <c r="B388" s="36"/>
      <c r="C388" s="250" t="s">
        <v>707</v>
      </c>
      <c r="D388" s="250" t="s">
        <v>291</v>
      </c>
      <c r="E388" s="251" t="s">
        <v>708</v>
      </c>
      <c r="F388" s="252" t="s">
        <v>709</v>
      </c>
      <c r="G388" s="253" t="s">
        <v>167</v>
      </c>
      <c r="H388" s="254">
        <v>1</v>
      </c>
      <c r="I388" s="255"/>
      <c r="J388" s="256">
        <f>ROUND(I388*H388,2)</f>
        <v>0</v>
      </c>
      <c r="K388" s="257"/>
      <c r="L388" s="258"/>
      <c r="M388" s="259" t="s">
        <v>1</v>
      </c>
      <c r="N388" s="260" t="s">
        <v>43</v>
      </c>
      <c r="O388" s="72"/>
      <c r="P388" s="198">
        <f>O388*H388</f>
        <v>0</v>
      </c>
      <c r="Q388" s="198">
        <v>0</v>
      </c>
      <c r="R388" s="198">
        <f>Q388*H388</f>
        <v>0</v>
      </c>
      <c r="S388" s="198">
        <v>0</v>
      </c>
      <c r="T388" s="19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0" t="s">
        <v>696</v>
      </c>
      <c r="AT388" s="200" t="s">
        <v>291</v>
      </c>
      <c r="AU388" s="200" t="s">
        <v>86</v>
      </c>
      <c r="AY388" s="18" t="s">
        <v>151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8" t="s">
        <v>86</v>
      </c>
      <c r="BK388" s="201">
        <f>ROUND(I388*H388,2)</f>
        <v>0</v>
      </c>
      <c r="BL388" s="18" t="s">
        <v>491</v>
      </c>
      <c r="BM388" s="200" t="s">
        <v>710</v>
      </c>
    </row>
    <row r="389" spans="1:65" s="2" customFormat="1" ht="29.25">
      <c r="A389" s="35"/>
      <c r="B389" s="36"/>
      <c r="C389" s="37"/>
      <c r="D389" s="204" t="s">
        <v>279</v>
      </c>
      <c r="E389" s="37"/>
      <c r="F389" s="246" t="s">
        <v>706</v>
      </c>
      <c r="G389" s="37"/>
      <c r="H389" s="37"/>
      <c r="I389" s="247"/>
      <c r="J389" s="37"/>
      <c r="K389" s="37"/>
      <c r="L389" s="40"/>
      <c r="M389" s="248"/>
      <c r="N389" s="249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279</v>
      </c>
      <c r="AU389" s="18" t="s">
        <v>86</v>
      </c>
    </row>
    <row r="390" spans="1:65" s="2" customFormat="1" ht="16.5" customHeight="1">
      <c r="A390" s="35"/>
      <c r="B390" s="36"/>
      <c r="C390" s="188" t="s">
        <v>711</v>
      </c>
      <c r="D390" s="188" t="s">
        <v>154</v>
      </c>
      <c r="E390" s="189" t="s">
        <v>712</v>
      </c>
      <c r="F390" s="190" t="s">
        <v>713</v>
      </c>
      <c r="G390" s="191" t="s">
        <v>167</v>
      </c>
      <c r="H390" s="192">
        <v>1</v>
      </c>
      <c r="I390" s="193"/>
      <c r="J390" s="194">
        <f>ROUND(I390*H390,2)</f>
        <v>0</v>
      </c>
      <c r="K390" s="195"/>
      <c r="L390" s="40"/>
      <c r="M390" s="196" t="s">
        <v>1</v>
      </c>
      <c r="N390" s="197" t="s">
        <v>43</v>
      </c>
      <c r="O390" s="72"/>
      <c r="P390" s="198">
        <f>O390*H390</f>
        <v>0</v>
      </c>
      <c r="Q390" s="198">
        <v>0</v>
      </c>
      <c r="R390" s="198">
        <f>Q390*H390</f>
        <v>0</v>
      </c>
      <c r="S390" s="198">
        <v>0</v>
      </c>
      <c r="T390" s="199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0" t="s">
        <v>491</v>
      </c>
      <c r="AT390" s="200" t="s">
        <v>154</v>
      </c>
      <c r="AU390" s="200" t="s">
        <v>86</v>
      </c>
      <c r="AY390" s="18" t="s">
        <v>151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18" t="s">
        <v>86</v>
      </c>
      <c r="BK390" s="201">
        <f>ROUND(I390*H390,2)</f>
        <v>0</v>
      </c>
      <c r="BL390" s="18" t="s">
        <v>491</v>
      </c>
      <c r="BM390" s="200" t="s">
        <v>714</v>
      </c>
    </row>
    <row r="391" spans="1:65" s="2" customFormat="1" ht="29.25">
      <c r="A391" s="35"/>
      <c r="B391" s="36"/>
      <c r="C391" s="37"/>
      <c r="D391" s="204" t="s">
        <v>279</v>
      </c>
      <c r="E391" s="37"/>
      <c r="F391" s="246" t="s">
        <v>706</v>
      </c>
      <c r="G391" s="37"/>
      <c r="H391" s="37"/>
      <c r="I391" s="247"/>
      <c r="J391" s="37"/>
      <c r="K391" s="37"/>
      <c r="L391" s="40"/>
      <c r="M391" s="248"/>
      <c r="N391" s="249"/>
      <c r="O391" s="72"/>
      <c r="P391" s="72"/>
      <c r="Q391" s="72"/>
      <c r="R391" s="72"/>
      <c r="S391" s="72"/>
      <c r="T391" s="73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279</v>
      </c>
      <c r="AU391" s="18" t="s">
        <v>86</v>
      </c>
    </row>
    <row r="392" spans="1:65" s="2" customFormat="1" ht="33" customHeight="1">
      <c r="A392" s="35"/>
      <c r="B392" s="36"/>
      <c r="C392" s="188" t="s">
        <v>715</v>
      </c>
      <c r="D392" s="188" t="s">
        <v>154</v>
      </c>
      <c r="E392" s="189" t="s">
        <v>716</v>
      </c>
      <c r="F392" s="190" t="s">
        <v>717</v>
      </c>
      <c r="G392" s="191" t="s">
        <v>213</v>
      </c>
      <c r="H392" s="192">
        <v>50</v>
      </c>
      <c r="I392" s="193"/>
      <c r="J392" s="194">
        <f>ROUND(I392*H392,2)</f>
        <v>0</v>
      </c>
      <c r="K392" s="195"/>
      <c r="L392" s="40"/>
      <c r="M392" s="196" t="s">
        <v>1</v>
      </c>
      <c r="N392" s="197" t="s">
        <v>43</v>
      </c>
      <c r="O392" s="72"/>
      <c r="P392" s="198">
        <f>O392*H392</f>
        <v>0</v>
      </c>
      <c r="Q392" s="198">
        <v>0</v>
      </c>
      <c r="R392" s="198">
        <f>Q392*H392</f>
        <v>0</v>
      </c>
      <c r="S392" s="198">
        <v>0</v>
      </c>
      <c r="T392" s="19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0" t="s">
        <v>491</v>
      </c>
      <c r="AT392" s="200" t="s">
        <v>154</v>
      </c>
      <c r="AU392" s="200" t="s">
        <v>86</v>
      </c>
      <c r="AY392" s="18" t="s">
        <v>151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8" t="s">
        <v>86</v>
      </c>
      <c r="BK392" s="201">
        <f>ROUND(I392*H392,2)</f>
        <v>0</v>
      </c>
      <c r="BL392" s="18" t="s">
        <v>491</v>
      </c>
      <c r="BM392" s="200" t="s">
        <v>718</v>
      </c>
    </row>
    <row r="393" spans="1:65" s="2" customFormat="1" ht="87.75">
      <c r="A393" s="35"/>
      <c r="B393" s="36"/>
      <c r="C393" s="37"/>
      <c r="D393" s="204" t="s">
        <v>279</v>
      </c>
      <c r="E393" s="37"/>
      <c r="F393" s="246" t="s">
        <v>719</v>
      </c>
      <c r="G393" s="37"/>
      <c r="H393" s="37"/>
      <c r="I393" s="247"/>
      <c r="J393" s="37"/>
      <c r="K393" s="37"/>
      <c r="L393" s="40"/>
      <c r="M393" s="248"/>
      <c r="N393" s="249"/>
      <c r="O393" s="72"/>
      <c r="P393" s="72"/>
      <c r="Q393" s="72"/>
      <c r="R393" s="72"/>
      <c r="S393" s="72"/>
      <c r="T393" s="73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279</v>
      </c>
      <c r="AU393" s="18" t="s">
        <v>86</v>
      </c>
    </row>
    <row r="394" spans="1:65" s="2" customFormat="1" ht="21.75" customHeight="1">
      <c r="A394" s="35"/>
      <c r="B394" s="36"/>
      <c r="C394" s="188" t="s">
        <v>720</v>
      </c>
      <c r="D394" s="188" t="s">
        <v>154</v>
      </c>
      <c r="E394" s="189" t="s">
        <v>721</v>
      </c>
      <c r="F394" s="190" t="s">
        <v>722</v>
      </c>
      <c r="G394" s="191" t="s">
        <v>167</v>
      </c>
      <c r="H394" s="192">
        <v>1</v>
      </c>
      <c r="I394" s="193"/>
      <c r="J394" s="194">
        <f>ROUND(I394*H394,2)</f>
        <v>0</v>
      </c>
      <c r="K394" s="195"/>
      <c r="L394" s="40"/>
      <c r="M394" s="262" t="s">
        <v>1</v>
      </c>
      <c r="N394" s="263" t="s">
        <v>43</v>
      </c>
      <c r="O394" s="264"/>
      <c r="P394" s="265">
        <f>O394*H394</f>
        <v>0</v>
      </c>
      <c r="Q394" s="265">
        <v>0</v>
      </c>
      <c r="R394" s="265">
        <f>Q394*H394</f>
        <v>0</v>
      </c>
      <c r="S394" s="265">
        <v>0</v>
      </c>
      <c r="T394" s="266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491</v>
      </c>
      <c r="AT394" s="200" t="s">
        <v>154</v>
      </c>
      <c r="AU394" s="200" t="s">
        <v>86</v>
      </c>
      <c r="AY394" s="18" t="s">
        <v>151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8" t="s">
        <v>86</v>
      </c>
      <c r="BK394" s="201">
        <f>ROUND(I394*H394,2)</f>
        <v>0</v>
      </c>
      <c r="BL394" s="18" t="s">
        <v>491</v>
      </c>
      <c r="BM394" s="200" t="s">
        <v>723</v>
      </c>
    </row>
    <row r="395" spans="1:65" s="2" customFormat="1" ht="6.95" customHeight="1">
      <c r="A395" s="35"/>
      <c r="B395" s="55"/>
      <c r="C395" s="56"/>
      <c r="D395" s="56"/>
      <c r="E395" s="56"/>
      <c r="F395" s="56"/>
      <c r="G395" s="56"/>
      <c r="H395" s="56"/>
      <c r="I395" s="56"/>
      <c r="J395" s="56"/>
      <c r="K395" s="56"/>
      <c r="L395" s="40"/>
      <c r="M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</row>
  </sheetData>
  <sheetProtection algorithmName="SHA-512" hashValue="3kotU5+YXE93M7n11zZ826aDspp6WG49JPgU3YnI7ShB+Xh0z+PtocBPhDPJigRtgaWNR82eK9tuVByPBDBP5Q==" saltValue="bQ4DsKRyAsWTuJpN51XYYprHenXI5ZSr5t4VxTHzz1ODmdRvLMaOS/acEIxMKNOs7c4s12Rrjw6tRxltjrBYKg==" spinCount="100000" sheet="1" objects="1" scenarios="1" formatColumns="0" formatRows="0" autoFilter="0"/>
  <autoFilter ref="C133:K394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724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ROUND((SUM(BE132:BE296)),  2)</f>
        <v>0</v>
      </c>
      <c r="G33" s="35"/>
      <c r="H33" s="35"/>
      <c r="I33" s="125">
        <v>0.21</v>
      </c>
      <c r="J33" s="124">
        <f>ROUND(((SUM(BE132:BE296))*I33),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ROUND((SUM(BF132:BF296)),  2)</f>
        <v>0</v>
      </c>
      <c r="G34" s="35"/>
      <c r="H34" s="35"/>
      <c r="I34" s="125">
        <v>0.15</v>
      </c>
      <c r="J34" s="124">
        <f>ROUND(((SUM(BF132:BF296))*I34),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ROUND((SUM(BG132:BG296)),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ROUND((SUM(BH132:BH296)),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ROUND((SUM(BI132:BI296)),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SO.02 - Oprava přístřešku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2:12" s="9" customFormat="1" ht="24.95" customHeight="1">
      <c r="B97" s="148"/>
      <c r="C97" s="149"/>
      <c r="D97" s="150" t="s">
        <v>118</v>
      </c>
      <c r="E97" s="151"/>
      <c r="F97" s="151"/>
      <c r="G97" s="151"/>
      <c r="H97" s="151"/>
      <c r="I97" s="151"/>
      <c r="J97" s="152">
        <f>J133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725</v>
      </c>
      <c r="E98" s="157"/>
      <c r="F98" s="157"/>
      <c r="G98" s="157"/>
      <c r="H98" s="157"/>
      <c r="I98" s="157"/>
      <c r="J98" s="158">
        <f>J134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726</v>
      </c>
      <c r="E99" s="157"/>
      <c r="F99" s="157"/>
      <c r="G99" s="157"/>
      <c r="H99" s="157"/>
      <c r="I99" s="157"/>
      <c r="J99" s="158">
        <f>J140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727</v>
      </c>
      <c r="E100" s="157"/>
      <c r="F100" s="157"/>
      <c r="G100" s="157"/>
      <c r="H100" s="157"/>
      <c r="I100" s="157"/>
      <c r="J100" s="158">
        <f>J147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728</v>
      </c>
      <c r="E101" s="157"/>
      <c r="F101" s="157"/>
      <c r="G101" s="157"/>
      <c r="H101" s="157"/>
      <c r="I101" s="157"/>
      <c r="J101" s="158">
        <f>J150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121</v>
      </c>
      <c r="E102" s="157"/>
      <c r="F102" s="157"/>
      <c r="G102" s="157"/>
      <c r="H102" s="157"/>
      <c r="I102" s="157"/>
      <c r="J102" s="158">
        <f>J162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729</v>
      </c>
      <c r="E103" s="157"/>
      <c r="F103" s="157"/>
      <c r="G103" s="157"/>
      <c r="H103" s="157"/>
      <c r="I103" s="157"/>
      <c r="J103" s="158">
        <f>J168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730</v>
      </c>
      <c r="E104" s="157"/>
      <c r="F104" s="157"/>
      <c r="G104" s="157"/>
      <c r="H104" s="157"/>
      <c r="I104" s="157"/>
      <c r="J104" s="158">
        <f>J185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124</v>
      </c>
      <c r="E105" s="157"/>
      <c r="F105" s="157"/>
      <c r="G105" s="157"/>
      <c r="H105" s="157"/>
      <c r="I105" s="157"/>
      <c r="J105" s="158">
        <f>J207</f>
        <v>0</v>
      </c>
      <c r="K105" s="155"/>
      <c r="L105" s="159"/>
    </row>
    <row r="106" spans="2:12" s="9" customFormat="1" ht="24.95" customHeight="1">
      <c r="B106" s="148"/>
      <c r="C106" s="149"/>
      <c r="D106" s="150" t="s">
        <v>125</v>
      </c>
      <c r="E106" s="151"/>
      <c r="F106" s="151"/>
      <c r="G106" s="151"/>
      <c r="H106" s="151"/>
      <c r="I106" s="151"/>
      <c r="J106" s="152">
        <f>J212</f>
        <v>0</v>
      </c>
      <c r="K106" s="149"/>
      <c r="L106" s="153"/>
    </row>
    <row r="107" spans="2:12" s="10" customFormat="1" ht="19.899999999999999" customHeight="1">
      <c r="B107" s="154"/>
      <c r="C107" s="155"/>
      <c r="D107" s="156" t="s">
        <v>731</v>
      </c>
      <c r="E107" s="157"/>
      <c r="F107" s="157"/>
      <c r="G107" s="157"/>
      <c r="H107" s="157"/>
      <c r="I107" s="157"/>
      <c r="J107" s="158">
        <f>J213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130</v>
      </c>
      <c r="E108" s="157"/>
      <c r="F108" s="157"/>
      <c r="G108" s="157"/>
      <c r="H108" s="157"/>
      <c r="I108" s="157"/>
      <c r="J108" s="158">
        <f>J246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732</v>
      </c>
      <c r="E109" s="157"/>
      <c r="F109" s="157"/>
      <c r="G109" s="157"/>
      <c r="H109" s="157"/>
      <c r="I109" s="157"/>
      <c r="J109" s="158">
        <f>J270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132</v>
      </c>
      <c r="E110" s="157"/>
      <c r="F110" s="157"/>
      <c r="G110" s="157"/>
      <c r="H110" s="157"/>
      <c r="I110" s="157"/>
      <c r="J110" s="158">
        <f>J277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733</v>
      </c>
      <c r="E111" s="157"/>
      <c r="F111" s="157"/>
      <c r="G111" s="157"/>
      <c r="H111" s="157"/>
      <c r="I111" s="157"/>
      <c r="J111" s="158">
        <f>J285</f>
        <v>0</v>
      </c>
      <c r="K111" s="155"/>
      <c r="L111" s="159"/>
    </row>
    <row r="112" spans="2:12" s="9" customFormat="1" ht="24.95" customHeight="1">
      <c r="B112" s="148"/>
      <c r="C112" s="149"/>
      <c r="D112" s="150" t="s">
        <v>734</v>
      </c>
      <c r="E112" s="151"/>
      <c r="F112" s="151"/>
      <c r="G112" s="151"/>
      <c r="H112" s="151"/>
      <c r="I112" s="151"/>
      <c r="J112" s="152">
        <f>J294</f>
        <v>0</v>
      </c>
      <c r="K112" s="149"/>
      <c r="L112" s="153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4" t="s">
        <v>136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20" t="str">
        <f>E7</f>
        <v>Sázava ON - oprava</v>
      </c>
      <c r="F122" s="321"/>
      <c r="G122" s="321"/>
      <c r="H122" s="321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111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72" t="str">
        <f>E9</f>
        <v>SO.02 - Oprava přístřešku</v>
      </c>
      <c r="F124" s="322"/>
      <c r="G124" s="322"/>
      <c r="H124" s="322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20</v>
      </c>
      <c r="D126" s="37"/>
      <c r="E126" s="37"/>
      <c r="F126" s="28" t="str">
        <f>F12</f>
        <v>Sázava</v>
      </c>
      <c r="G126" s="37"/>
      <c r="H126" s="37"/>
      <c r="I126" s="30" t="s">
        <v>22</v>
      </c>
      <c r="J126" s="67" t="str">
        <f>IF(J12="","",J12)</f>
        <v>5. 3. 2021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24</v>
      </c>
      <c r="D128" s="37"/>
      <c r="E128" s="37"/>
      <c r="F128" s="28" t="str">
        <f>E15</f>
        <v>Správa železnic, státní organizace</v>
      </c>
      <c r="G128" s="37"/>
      <c r="H128" s="37"/>
      <c r="I128" s="30" t="s">
        <v>32</v>
      </c>
      <c r="J128" s="33" t="str">
        <f>E21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30</v>
      </c>
      <c r="D129" s="37"/>
      <c r="E129" s="37"/>
      <c r="F129" s="28" t="str">
        <f>IF(E18="","",E18)</f>
        <v>Vyplň údaj</v>
      </c>
      <c r="G129" s="37"/>
      <c r="H129" s="37"/>
      <c r="I129" s="30" t="s">
        <v>35</v>
      </c>
      <c r="J129" s="33" t="str">
        <f>E24</f>
        <v>L. Malý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0"/>
      <c r="B131" s="161"/>
      <c r="C131" s="162" t="s">
        <v>137</v>
      </c>
      <c r="D131" s="163" t="s">
        <v>63</v>
      </c>
      <c r="E131" s="163" t="s">
        <v>59</v>
      </c>
      <c r="F131" s="163" t="s">
        <v>60</v>
      </c>
      <c r="G131" s="163" t="s">
        <v>138</v>
      </c>
      <c r="H131" s="163" t="s">
        <v>139</v>
      </c>
      <c r="I131" s="163" t="s">
        <v>140</v>
      </c>
      <c r="J131" s="164" t="s">
        <v>115</v>
      </c>
      <c r="K131" s="165" t="s">
        <v>141</v>
      </c>
      <c r="L131" s="166"/>
      <c r="M131" s="76" t="s">
        <v>1</v>
      </c>
      <c r="N131" s="77" t="s">
        <v>42</v>
      </c>
      <c r="O131" s="77" t="s">
        <v>142</v>
      </c>
      <c r="P131" s="77" t="s">
        <v>143</v>
      </c>
      <c r="Q131" s="77" t="s">
        <v>144</v>
      </c>
      <c r="R131" s="77" t="s">
        <v>145</v>
      </c>
      <c r="S131" s="77" t="s">
        <v>146</v>
      </c>
      <c r="T131" s="78" t="s">
        <v>147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5"/>
      <c r="B132" s="36"/>
      <c r="C132" s="83" t="s">
        <v>148</v>
      </c>
      <c r="D132" s="37"/>
      <c r="E132" s="37"/>
      <c r="F132" s="37"/>
      <c r="G132" s="37"/>
      <c r="H132" s="37"/>
      <c r="I132" s="37"/>
      <c r="J132" s="167">
        <f>BK132</f>
        <v>0</v>
      </c>
      <c r="K132" s="37"/>
      <c r="L132" s="40"/>
      <c r="M132" s="79"/>
      <c r="N132" s="168"/>
      <c r="O132" s="80"/>
      <c r="P132" s="169">
        <f>P133+P212+P294</f>
        <v>0</v>
      </c>
      <c r="Q132" s="80"/>
      <c r="R132" s="169">
        <f>R133+R212+R294</f>
        <v>40.466058739999994</v>
      </c>
      <c r="S132" s="80"/>
      <c r="T132" s="170">
        <f>T133+T212+T294</f>
        <v>34.101148000000002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77</v>
      </c>
      <c r="AU132" s="18" t="s">
        <v>117</v>
      </c>
      <c r="BK132" s="171">
        <f>BK133+BK212+BK294</f>
        <v>0</v>
      </c>
    </row>
    <row r="133" spans="1:65" s="12" customFormat="1" ht="25.9" customHeight="1">
      <c r="B133" s="172"/>
      <c r="C133" s="173"/>
      <c r="D133" s="174" t="s">
        <v>77</v>
      </c>
      <c r="E133" s="175" t="s">
        <v>149</v>
      </c>
      <c r="F133" s="175" t="s">
        <v>150</v>
      </c>
      <c r="G133" s="173"/>
      <c r="H133" s="173"/>
      <c r="I133" s="176"/>
      <c r="J133" s="177">
        <f>BK133</f>
        <v>0</v>
      </c>
      <c r="K133" s="173"/>
      <c r="L133" s="178"/>
      <c r="M133" s="179"/>
      <c r="N133" s="180"/>
      <c r="O133" s="180"/>
      <c r="P133" s="181">
        <f>P134+P140+P147+P150+P162+P168+P185+P207</f>
        <v>0</v>
      </c>
      <c r="Q133" s="180"/>
      <c r="R133" s="181">
        <f>R134+R140+R147+R150+R162+R168+R185+R207</f>
        <v>39.116983839999996</v>
      </c>
      <c r="S133" s="180"/>
      <c r="T133" s="182">
        <f>T134+T140+T147+T150+T162+T168+T185+T207</f>
        <v>30.47194</v>
      </c>
      <c r="AR133" s="183" t="s">
        <v>86</v>
      </c>
      <c r="AT133" s="184" t="s">
        <v>77</v>
      </c>
      <c r="AU133" s="184" t="s">
        <v>78</v>
      </c>
      <c r="AY133" s="183" t="s">
        <v>151</v>
      </c>
      <c r="BK133" s="185">
        <f>BK134+BK140+BK147+BK150+BK162+BK168+BK185+BK207</f>
        <v>0</v>
      </c>
    </row>
    <row r="134" spans="1:65" s="12" customFormat="1" ht="22.9" customHeight="1">
      <c r="B134" s="172"/>
      <c r="C134" s="173"/>
      <c r="D134" s="174" t="s">
        <v>77</v>
      </c>
      <c r="E134" s="186" t="s">
        <v>86</v>
      </c>
      <c r="F134" s="186" t="s">
        <v>735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SUM(P135:P139)</f>
        <v>0</v>
      </c>
      <c r="Q134" s="180"/>
      <c r="R134" s="181">
        <f>SUM(R135:R139)</f>
        <v>0</v>
      </c>
      <c r="S134" s="180"/>
      <c r="T134" s="182">
        <f>SUM(T135:T139)</f>
        <v>16.853999999999999</v>
      </c>
      <c r="AR134" s="183" t="s">
        <v>86</v>
      </c>
      <c r="AT134" s="184" t="s">
        <v>77</v>
      </c>
      <c r="AU134" s="184" t="s">
        <v>86</v>
      </c>
      <c r="AY134" s="183" t="s">
        <v>151</v>
      </c>
      <c r="BK134" s="185">
        <f>SUM(BK135:BK139)</f>
        <v>0</v>
      </c>
    </row>
    <row r="135" spans="1:65" s="2" customFormat="1" ht="21.75" customHeight="1">
      <c r="A135" s="35"/>
      <c r="B135" s="36"/>
      <c r="C135" s="188" t="s">
        <v>86</v>
      </c>
      <c r="D135" s="188" t="s">
        <v>154</v>
      </c>
      <c r="E135" s="189" t="s">
        <v>736</v>
      </c>
      <c r="F135" s="190" t="s">
        <v>737</v>
      </c>
      <c r="G135" s="191" t="s">
        <v>183</v>
      </c>
      <c r="H135" s="192">
        <v>31.8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43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0.28999999999999998</v>
      </c>
      <c r="T135" s="199">
        <f>S135*H135</f>
        <v>9.2219999999999995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158</v>
      </c>
      <c r="AT135" s="200" t="s">
        <v>154</v>
      </c>
      <c r="AU135" s="200" t="s">
        <v>88</v>
      </c>
      <c r="AY135" s="18" t="s">
        <v>151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86</v>
      </c>
      <c r="BK135" s="201">
        <f>ROUND(I135*H135,2)</f>
        <v>0</v>
      </c>
      <c r="BL135" s="18" t="s">
        <v>158</v>
      </c>
      <c r="BM135" s="200" t="s">
        <v>738</v>
      </c>
    </row>
    <row r="136" spans="1:65" s="2" customFormat="1" ht="21.75" customHeight="1">
      <c r="A136" s="35"/>
      <c r="B136" s="36"/>
      <c r="C136" s="188" t="s">
        <v>88</v>
      </c>
      <c r="D136" s="188" t="s">
        <v>154</v>
      </c>
      <c r="E136" s="189" t="s">
        <v>739</v>
      </c>
      <c r="F136" s="190" t="s">
        <v>740</v>
      </c>
      <c r="G136" s="191" t="s">
        <v>183</v>
      </c>
      <c r="H136" s="192">
        <v>31.8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43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0.24</v>
      </c>
      <c r="T136" s="199">
        <f>S136*H136</f>
        <v>7.6319999999999997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158</v>
      </c>
      <c r="AT136" s="200" t="s">
        <v>154</v>
      </c>
      <c r="AU136" s="200" t="s">
        <v>88</v>
      </c>
      <c r="AY136" s="18" t="s">
        <v>151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86</v>
      </c>
      <c r="BK136" s="201">
        <f>ROUND(I136*H136,2)</f>
        <v>0</v>
      </c>
      <c r="BL136" s="18" t="s">
        <v>158</v>
      </c>
      <c r="BM136" s="200" t="s">
        <v>741</v>
      </c>
    </row>
    <row r="137" spans="1:65" s="13" customFormat="1" ht="11.25">
      <c r="B137" s="202"/>
      <c r="C137" s="203"/>
      <c r="D137" s="204" t="s">
        <v>160</v>
      </c>
      <c r="E137" s="205" t="s">
        <v>1</v>
      </c>
      <c r="F137" s="206" t="s">
        <v>742</v>
      </c>
      <c r="G137" s="203"/>
      <c r="H137" s="207">
        <v>31.8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160</v>
      </c>
      <c r="AU137" s="213" t="s">
        <v>88</v>
      </c>
      <c r="AV137" s="13" t="s">
        <v>88</v>
      </c>
      <c r="AW137" s="13" t="s">
        <v>34</v>
      </c>
      <c r="AX137" s="13" t="s">
        <v>78</v>
      </c>
      <c r="AY137" s="213" t="s">
        <v>151</v>
      </c>
    </row>
    <row r="138" spans="1:65" s="14" customFormat="1" ht="11.25">
      <c r="B138" s="214"/>
      <c r="C138" s="215"/>
      <c r="D138" s="204" t="s">
        <v>160</v>
      </c>
      <c r="E138" s="216" t="s">
        <v>1</v>
      </c>
      <c r="F138" s="217" t="s">
        <v>172</v>
      </c>
      <c r="G138" s="215"/>
      <c r="H138" s="218">
        <v>31.8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160</v>
      </c>
      <c r="AU138" s="224" t="s">
        <v>88</v>
      </c>
      <c r="AV138" s="14" t="s">
        <v>158</v>
      </c>
      <c r="AW138" s="14" t="s">
        <v>34</v>
      </c>
      <c r="AX138" s="14" t="s">
        <v>86</v>
      </c>
      <c r="AY138" s="224" t="s">
        <v>151</v>
      </c>
    </row>
    <row r="139" spans="1:65" s="2" customFormat="1" ht="21.75" customHeight="1">
      <c r="A139" s="35"/>
      <c r="B139" s="36"/>
      <c r="C139" s="188" t="s">
        <v>152</v>
      </c>
      <c r="D139" s="188" t="s">
        <v>154</v>
      </c>
      <c r="E139" s="189" t="s">
        <v>743</v>
      </c>
      <c r="F139" s="190" t="s">
        <v>744</v>
      </c>
      <c r="G139" s="191" t="s">
        <v>183</v>
      </c>
      <c r="H139" s="192">
        <v>31.8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43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158</v>
      </c>
      <c r="AT139" s="200" t="s">
        <v>154</v>
      </c>
      <c r="AU139" s="200" t="s">
        <v>88</v>
      </c>
      <c r="AY139" s="18" t="s">
        <v>151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86</v>
      </c>
      <c r="BK139" s="201">
        <f>ROUND(I139*H139,2)</f>
        <v>0</v>
      </c>
      <c r="BL139" s="18" t="s">
        <v>158</v>
      </c>
      <c r="BM139" s="200" t="s">
        <v>745</v>
      </c>
    </row>
    <row r="140" spans="1:65" s="12" customFormat="1" ht="22.9" customHeight="1">
      <c r="B140" s="172"/>
      <c r="C140" s="173"/>
      <c r="D140" s="174" t="s">
        <v>77</v>
      </c>
      <c r="E140" s="186" t="s">
        <v>88</v>
      </c>
      <c r="F140" s="186" t="s">
        <v>746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SUM(P141:P146)</f>
        <v>0</v>
      </c>
      <c r="Q140" s="180"/>
      <c r="R140" s="181">
        <f>SUM(R141:R146)</f>
        <v>2.2500810000000002</v>
      </c>
      <c r="S140" s="180"/>
      <c r="T140" s="182">
        <f>SUM(T141:T146)</f>
        <v>0</v>
      </c>
      <c r="AR140" s="183" t="s">
        <v>86</v>
      </c>
      <c r="AT140" s="184" t="s">
        <v>77</v>
      </c>
      <c r="AU140" s="184" t="s">
        <v>86</v>
      </c>
      <c r="AY140" s="183" t="s">
        <v>151</v>
      </c>
      <c r="BK140" s="185">
        <f>SUM(BK141:BK146)</f>
        <v>0</v>
      </c>
    </row>
    <row r="141" spans="1:65" s="2" customFormat="1" ht="21.75" customHeight="1">
      <c r="A141" s="35"/>
      <c r="B141" s="36"/>
      <c r="C141" s="188" t="s">
        <v>158</v>
      </c>
      <c r="D141" s="188" t="s">
        <v>154</v>
      </c>
      <c r="E141" s="189" t="s">
        <v>747</v>
      </c>
      <c r="F141" s="190" t="s">
        <v>748</v>
      </c>
      <c r="G141" s="191" t="s">
        <v>157</v>
      </c>
      <c r="H141" s="192">
        <v>0.9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43</v>
      </c>
      <c r="O141" s="72"/>
      <c r="P141" s="198">
        <f>O141*H141</f>
        <v>0</v>
      </c>
      <c r="Q141" s="198">
        <v>2.45329</v>
      </c>
      <c r="R141" s="198">
        <f>Q141*H141</f>
        <v>2.2079610000000001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158</v>
      </c>
      <c r="AT141" s="200" t="s">
        <v>154</v>
      </c>
      <c r="AU141" s="200" t="s">
        <v>88</v>
      </c>
      <c r="AY141" s="18" t="s">
        <v>151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86</v>
      </c>
      <c r="BK141" s="201">
        <f>ROUND(I141*H141,2)</f>
        <v>0</v>
      </c>
      <c r="BL141" s="18" t="s">
        <v>158</v>
      </c>
      <c r="BM141" s="200" t="s">
        <v>749</v>
      </c>
    </row>
    <row r="142" spans="1:65" s="13" customFormat="1" ht="11.25">
      <c r="B142" s="202"/>
      <c r="C142" s="203"/>
      <c r="D142" s="204" t="s">
        <v>160</v>
      </c>
      <c r="E142" s="205" t="s">
        <v>1</v>
      </c>
      <c r="F142" s="206" t="s">
        <v>750</v>
      </c>
      <c r="G142" s="203"/>
      <c r="H142" s="207">
        <v>0.9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160</v>
      </c>
      <c r="AU142" s="213" t="s">
        <v>88</v>
      </c>
      <c r="AV142" s="13" t="s">
        <v>88</v>
      </c>
      <c r="AW142" s="13" t="s">
        <v>34</v>
      </c>
      <c r="AX142" s="13" t="s">
        <v>78</v>
      </c>
      <c r="AY142" s="213" t="s">
        <v>151</v>
      </c>
    </row>
    <row r="143" spans="1:65" s="14" customFormat="1" ht="11.25">
      <c r="B143" s="214"/>
      <c r="C143" s="215"/>
      <c r="D143" s="204" t="s">
        <v>160</v>
      </c>
      <c r="E143" s="216" t="s">
        <v>1</v>
      </c>
      <c r="F143" s="217" t="s">
        <v>172</v>
      </c>
      <c r="G143" s="215"/>
      <c r="H143" s="218">
        <v>0.9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160</v>
      </c>
      <c r="AU143" s="224" t="s">
        <v>88</v>
      </c>
      <c r="AV143" s="14" t="s">
        <v>158</v>
      </c>
      <c r="AW143" s="14" t="s">
        <v>34</v>
      </c>
      <c r="AX143" s="14" t="s">
        <v>86</v>
      </c>
      <c r="AY143" s="224" t="s">
        <v>151</v>
      </c>
    </row>
    <row r="144" spans="1:65" s="2" customFormat="1" ht="16.5" customHeight="1">
      <c r="A144" s="35"/>
      <c r="B144" s="36"/>
      <c r="C144" s="188" t="s">
        <v>176</v>
      </c>
      <c r="D144" s="188" t="s">
        <v>154</v>
      </c>
      <c r="E144" s="189" t="s">
        <v>751</v>
      </c>
      <c r="F144" s="190" t="s">
        <v>752</v>
      </c>
      <c r="G144" s="191" t="s">
        <v>183</v>
      </c>
      <c r="H144" s="192">
        <v>1.2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43</v>
      </c>
      <c r="O144" s="72"/>
      <c r="P144" s="198">
        <f>O144*H144</f>
        <v>0</v>
      </c>
      <c r="Q144" s="198">
        <v>3.5099999999999999E-2</v>
      </c>
      <c r="R144" s="198">
        <f>Q144*H144</f>
        <v>4.2119999999999998E-2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158</v>
      </c>
      <c r="AT144" s="200" t="s">
        <v>154</v>
      </c>
      <c r="AU144" s="200" t="s">
        <v>88</v>
      </c>
      <c r="AY144" s="18" t="s">
        <v>151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86</v>
      </c>
      <c r="BK144" s="201">
        <f>ROUND(I144*H144,2)</f>
        <v>0</v>
      </c>
      <c r="BL144" s="18" t="s">
        <v>158</v>
      </c>
      <c r="BM144" s="200" t="s">
        <v>753</v>
      </c>
    </row>
    <row r="145" spans="1:65" s="13" customFormat="1" ht="11.25">
      <c r="B145" s="202"/>
      <c r="C145" s="203"/>
      <c r="D145" s="204" t="s">
        <v>160</v>
      </c>
      <c r="E145" s="205" t="s">
        <v>1</v>
      </c>
      <c r="F145" s="206" t="s">
        <v>754</v>
      </c>
      <c r="G145" s="203"/>
      <c r="H145" s="207">
        <v>1.2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160</v>
      </c>
      <c r="AU145" s="213" t="s">
        <v>88</v>
      </c>
      <c r="AV145" s="13" t="s">
        <v>88</v>
      </c>
      <c r="AW145" s="13" t="s">
        <v>34</v>
      </c>
      <c r="AX145" s="13" t="s">
        <v>78</v>
      </c>
      <c r="AY145" s="213" t="s">
        <v>151</v>
      </c>
    </row>
    <row r="146" spans="1:65" s="14" customFormat="1" ht="11.25">
      <c r="B146" s="214"/>
      <c r="C146" s="215"/>
      <c r="D146" s="204" t="s">
        <v>160</v>
      </c>
      <c r="E146" s="216" t="s">
        <v>1</v>
      </c>
      <c r="F146" s="217" t="s">
        <v>172</v>
      </c>
      <c r="G146" s="215"/>
      <c r="H146" s="218">
        <v>1.2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160</v>
      </c>
      <c r="AU146" s="224" t="s">
        <v>88</v>
      </c>
      <c r="AV146" s="14" t="s">
        <v>158</v>
      </c>
      <c r="AW146" s="14" t="s">
        <v>34</v>
      </c>
      <c r="AX146" s="14" t="s">
        <v>86</v>
      </c>
      <c r="AY146" s="224" t="s">
        <v>151</v>
      </c>
    </row>
    <row r="147" spans="1:65" s="12" customFormat="1" ht="22.9" customHeight="1">
      <c r="B147" s="172"/>
      <c r="C147" s="173"/>
      <c r="D147" s="174" t="s">
        <v>77</v>
      </c>
      <c r="E147" s="186" t="s">
        <v>158</v>
      </c>
      <c r="F147" s="186" t="s">
        <v>755</v>
      </c>
      <c r="G147" s="173"/>
      <c r="H147" s="173"/>
      <c r="I147" s="176"/>
      <c r="J147" s="187">
        <f>BK147</f>
        <v>0</v>
      </c>
      <c r="K147" s="173"/>
      <c r="L147" s="178"/>
      <c r="M147" s="179"/>
      <c r="N147" s="180"/>
      <c r="O147" s="180"/>
      <c r="P147" s="181">
        <f>SUM(P148:P149)</f>
        <v>0</v>
      </c>
      <c r="Q147" s="180"/>
      <c r="R147" s="181">
        <f>SUM(R148:R149)</f>
        <v>4.8719999999999999E-2</v>
      </c>
      <c r="S147" s="180"/>
      <c r="T147" s="182">
        <f>SUM(T148:T149)</f>
        <v>0</v>
      </c>
      <c r="AR147" s="183" t="s">
        <v>86</v>
      </c>
      <c r="AT147" s="184" t="s">
        <v>77</v>
      </c>
      <c r="AU147" s="184" t="s">
        <v>86</v>
      </c>
      <c r="AY147" s="183" t="s">
        <v>151</v>
      </c>
      <c r="BK147" s="185">
        <f>SUM(BK148:BK149)</f>
        <v>0</v>
      </c>
    </row>
    <row r="148" spans="1:65" s="2" customFormat="1" ht="55.5" customHeight="1">
      <c r="A148" s="35"/>
      <c r="B148" s="36"/>
      <c r="C148" s="188" t="s">
        <v>180</v>
      </c>
      <c r="D148" s="188" t="s">
        <v>154</v>
      </c>
      <c r="E148" s="189" t="s">
        <v>756</v>
      </c>
      <c r="F148" s="190" t="s">
        <v>757</v>
      </c>
      <c r="G148" s="191" t="s">
        <v>758</v>
      </c>
      <c r="H148" s="192">
        <v>1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43</v>
      </c>
      <c r="O148" s="72"/>
      <c r="P148" s="198">
        <f>O148*H148</f>
        <v>0</v>
      </c>
      <c r="Q148" s="198">
        <v>4.8719999999999999E-2</v>
      </c>
      <c r="R148" s="198">
        <f>Q148*H148</f>
        <v>4.8719999999999999E-2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158</v>
      </c>
      <c r="AT148" s="200" t="s">
        <v>154</v>
      </c>
      <c r="AU148" s="200" t="s">
        <v>88</v>
      </c>
      <c r="AY148" s="18" t="s">
        <v>151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86</v>
      </c>
      <c r="BK148" s="201">
        <f>ROUND(I148*H148,2)</f>
        <v>0</v>
      </c>
      <c r="BL148" s="18" t="s">
        <v>158</v>
      </c>
      <c r="BM148" s="200" t="s">
        <v>759</v>
      </c>
    </row>
    <row r="149" spans="1:65" s="2" customFormat="1" ht="19.5">
      <c r="A149" s="35"/>
      <c r="B149" s="36"/>
      <c r="C149" s="37"/>
      <c r="D149" s="204" t="s">
        <v>279</v>
      </c>
      <c r="E149" s="37"/>
      <c r="F149" s="246" t="s">
        <v>760</v>
      </c>
      <c r="G149" s="37"/>
      <c r="H149" s="37"/>
      <c r="I149" s="247"/>
      <c r="J149" s="37"/>
      <c r="K149" s="37"/>
      <c r="L149" s="40"/>
      <c r="M149" s="248"/>
      <c r="N149" s="24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279</v>
      </c>
      <c r="AU149" s="18" t="s">
        <v>88</v>
      </c>
    </row>
    <row r="150" spans="1:65" s="12" customFormat="1" ht="22.9" customHeight="1">
      <c r="B150" s="172"/>
      <c r="C150" s="173"/>
      <c r="D150" s="174" t="s">
        <v>77</v>
      </c>
      <c r="E150" s="186" t="s">
        <v>176</v>
      </c>
      <c r="F150" s="186" t="s">
        <v>761</v>
      </c>
      <c r="G150" s="173"/>
      <c r="H150" s="173"/>
      <c r="I150" s="176"/>
      <c r="J150" s="187">
        <f>BK150</f>
        <v>0</v>
      </c>
      <c r="K150" s="173"/>
      <c r="L150" s="178"/>
      <c r="M150" s="179"/>
      <c r="N150" s="180"/>
      <c r="O150" s="180"/>
      <c r="P150" s="181">
        <f>SUM(P151:P161)</f>
        <v>0</v>
      </c>
      <c r="Q150" s="180"/>
      <c r="R150" s="181">
        <f>SUM(R151:R161)</f>
        <v>30.341236840000001</v>
      </c>
      <c r="S150" s="180"/>
      <c r="T150" s="182">
        <f>SUM(T151:T161)</f>
        <v>0</v>
      </c>
      <c r="AR150" s="183" t="s">
        <v>86</v>
      </c>
      <c r="AT150" s="184" t="s">
        <v>77</v>
      </c>
      <c r="AU150" s="184" t="s">
        <v>86</v>
      </c>
      <c r="AY150" s="183" t="s">
        <v>151</v>
      </c>
      <c r="BK150" s="185">
        <f>SUM(BK151:BK161)</f>
        <v>0</v>
      </c>
    </row>
    <row r="151" spans="1:65" s="2" customFormat="1" ht="21.75" customHeight="1">
      <c r="A151" s="35"/>
      <c r="B151" s="36"/>
      <c r="C151" s="188" t="s">
        <v>186</v>
      </c>
      <c r="D151" s="188" t="s">
        <v>154</v>
      </c>
      <c r="E151" s="189" t="s">
        <v>762</v>
      </c>
      <c r="F151" s="190" t="s">
        <v>763</v>
      </c>
      <c r="G151" s="191" t="s">
        <v>183</v>
      </c>
      <c r="H151" s="192">
        <v>41.28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43</v>
      </c>
      <c r="O151" s="72"/>
      <c r="P151" s="198">
        <f>O151*H151</f>
        <v>0</v>
      </c>
      <c r="Q151" s="198">
        <v>0.106</v>
      </c>
      <c r="R151" s="198">
        <f>Q151*H151</f>
        <v>4.37568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158</v>
      </c>
      <c r="AT151" s="200" t="s">
        <v>154</v>
      </c>
      <c r="AU151" s="200" t="s">
        <v>88</v>
      </c>
      <c r="AY151" s="18" t="s">
        <v>151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86</v>
      </c>
      <c r="BK151" s="201">
        <f>ROUND(I151*H151,2)</f>
        <v>0</v>
      </c>
      <c r="BL151" s="18" t="s">
        <v>158</v>
      </c>
      <c r="BM151" s="200" t="s">
        <v>764</v>
      </c>
    </row>
    <row r="152" spans="1:65" s="13" customFormat="1" ht="11.25">
      <c r="B152" s="202"/>
      <c r="C152" s="203"/>
      <c r="D152" s="204" t="s">
        <v>160</v>
      </c>
      <c r="E152" s="205" t="s">
        <v>1</v>
      </c>
      <c r="F152" s="206" t="s">
        <v>765</v>
      </c>
      <c r="G152" s="203"/>
      <c r="H152" s="207">
        <v>31.8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160</v>
      </c>
      <c r="AU152" s="213" t="s">
        <v>88</v>
      </c>
      <c r="AV152" s="13" t="s">
        <v>88</v>
      </c>
      <c r="AW152" s="13" t="s">
        <v>34</v>
      </c>
      <c r="AX152" s="13" t="s">
        <v>78</v>
      </c>
      <c r="AY152" s="213" t="s">
        <v>151</v>
      </c>
    </row>
    <row r="153" spans="1:65" s="13" customFormat="1" ht="11.25">
      <c r="B153" s="202"/>
      <c r="C153" s="203"/>
      <c r="D153" s="204" t="s">
        <v>160</v>
      </c>
      <c r="E153" s="205" t="s">
        <v>1</v>
      </c>
      <c r="F153" s="206" t="s">
        <v>766</v>
      </c>
      <c r="G153" s="203"/>
      <c r="H153" s="207">
        <v>8.48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160</v>
      </c>
      <c r="AU153" s="213" t="s">
        <v>88</v>
      </c>
      <c r="AV153" s="13" t="s">
        <v>88</v>
      </c>
      <c r="AW153" s="13" t="s">
        <v>34</v>
      </c>
      <c r="AX153" s="13" t="s">
        <v>78</v>
      </c>
      <c r="AY153" s="213" t="s">
        <v>151</v>
      </c>
    </row>
    <row r="154" spans="1:65" s="13" customFormat="1" ht="11.25">
      <c r="B154" s="202"/>
      <c r="C154" s="203"/>
      <c r="D154" s="204" t="s">
        <v>160</v>
      </c>
      <c r="E154" s="205" t="s">
        <v>1</v>
      </c>
      <c r="F154" s="206" t="s">
        <v>767</v>
      </c>
      <c r="G154" s="203"/>
      <c r="H154" s="207">
        <v>1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160</v>
      </c>
      <c r="AU154" s="213" t="s">
        <v>88</v>
      </c>
      <c r="AV154" s="13" t="s">
        <v>88</v>
      </c>
      <c r="AW154" s="13" t="s">
        <v>34</v>
      </c>
      <c r="AX154" s="13" t="s">
        <v>78</v>
      </c>
      <c r="AY154" s="213" t="s">
        <v>151</v>
      </c>
    </row>
    <row r="155" spans="1:65" s="14" customFormat="1" ht="11.25">
      <c r="B155" s="214"/>
      <c r="C155" s="215"/>
      <c r="D155" s="204" t="s">
        <v>160</v>
      </c>
      <c r="E155" s="216" t="s">
        <v>1</v>
      </c>
      <c r="F155" s="217" t="s">
        <v>172</v>
      </c>
      <c r="G155" s="215"/>
      <c r="H155" s="218">
        <v>41.28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160</v>
      </c>
      <c r="AU155" s="224" t="s">
        <v>88</v>
      </c>
      <c r="AV155" s="14" t="s">
        <v>158</v>
      </c>
      <c r="AW155" s="14" t="s">
        <v>34</v>
      </c>
      <c r="AX155" s="14" t="s">
        <v>86</v>
      </c>
      <c r="AY155" s="224" t="s">
        <v>151</v>
      </c>
    </row>
    <row r="156" spans="1:65" s="2" customFormat="1" ht="21.75" customHeight="1">
      <c r="A156" s="35"/>
      <c r="B156" s="36"/>
      <c r="C156" s="188" t="s">
        <v>190</v>
      </c>
      <c r="D156" s="188" t="s">
        <v>154</v>
      </c>
      <c r="E156" s="189" t="s">
        <v>768</v>
      </c>
      <c r="F156" s="190" t="s">
        <v>769</v>
      </c>
      <c r="G156" s="191" t="s">
        <v>183</v>
      </c>
      <c r="H156" s="192">
        <v>41.28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43</v>
      </c>
      <c r="O156" s="72"/>
      <c r="P156" s="198">
        <f>O156*H156</f>
        <v>0</v>
      </c>
      <c r="Q156" s="198">
        <v>0.39600000000000002</v>
      </c>
      <c r="R156" s="198">
        <f>Q156*H156</f>
        <v>16.346880000000002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158</v>
      </c>
      <c r="AT156" s="200" t="s">
        <v>154</v>
      </c>
      <c r="AU156" s="200" t="s">
        <v>88</v>
      </c>
      <c r="AY156" s="18" t="s">
        <v>151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86</v>
      </c>
      <c r="BK156" s="201">
        <f>ROUND(I156*H156,2)</f>
        <v>0</v>
      </c>
      <c r="BL156" s="18" t="s">
        <v>158</v>
      </c>
      <c r="BM156" s="200" t="s">
        <v>770</v>
      </c>
    </row>
    <row r="157" spans="1:65" s="2" customFormat="1" ht="33" customHeight="1">
      <c r="A157" s="35"/>
      <c r="B157" s="36"/>
      <c r="C157" s="188" t="s">
        <v>194</v>
      </c>
      <c r="D157" s="188" t="s">
        <v>154</v>
      </c>
      <c r="E157" s="189" t="s">
        <v>771</v>
      </c>
      <c r="F157" s="190" t="s">
        <v>772</v>
      </c>
      <c r="G157" s="191" t="s">
        <v>183</v>
      </c>
      <c r="H157" s="192">
        <v>41.28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43</v>
      </c>
      <c r="O157" s="72"/>
      <c r="P157" s="198">
        <f>O157*H157</f>
        <v>0</v>
      </c>
      <c r="Q157" s="198">
        <v>0.14610000000000001</v>
      </c>
      <c r="R157" s="198">
        <f>Q157*H157</f>
        <v>6.0310080000000008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158</v>
      </c>
      <c r="AT157" s="200" t="s">
        <v>154</v>
      </c>
      <c r="AU157" s="200" t="s">
        <v>88</v>
      </c>
      <c r="AY157" s="18" t="s">
        <v>151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86</v>
      </c>
      <c r="BK157" s="201">
        <f>ROUND(I157*H157,2)</f>
        <v>0</v>
      </c>
      <c r="BL157" s="18" t="s">
        <v>158</v>
      </c>
      <c r="BM157" s="200" t="s">
        <v>773</v>
      </c>
    </row>
    <row r="158" spans="1:65" s="2" customFormat="1" ht="21.75" customHeight="1">
      <c r="A158" s="35"/>
      <c r="B158" s="36"/>
      <c r="C158" s="250" t="s">
        <v>198</v>
      </c>
      <c r="D158" s="250" t="s">
        <v>291</v>
      </c>
      <c r="E158" s="251" t="s">
        <v>774</v>
      </c>
      <c r="F158" s="252" t="s">
        <v>775</v>
      </c>
      <c r="G158" s="253" t="s">
        <v>183</v>
      </c>
      <c r="H158" s="254">
        <v>42.518000000000001</v>
      </c>
      <c r="I158" s="255"/>
      <c r="J158" s="256">
        <f>ROUND(I158*H158,2)</f>
        <v>0</v>
      </c>
      <c r="K158" s="257"/>
      <c r="L158" s="258"/>
      <c r="M158" s="259" t="s">
        <v>1</v>
      </c>
      <c r="N158" s="260" t="s">
        <v>43</v>
      </c>
      <c r="O158" s="72"/>
      <c r="P158" s="198">
        <f>O158*H158</f>
        <v>0</v>
      </c>
      <c r="Q158" s="198">
        <v>8.4379999999999997E-2</v>
      </c>
      <c r="R158" s="198">
        <f>Q158*H158</f>
        <v>3.5876688400000001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190</v>
      </c>
      <c r="AT158" s="200" t="s">
        <v>291</v>
      </c>
      <c r="AU158" s="200" t="s">
        <v>88</v>
      </c>
      <c r="AY158" s="18" t="s">
        <v>151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86</v>
      </c>
      <c r="BK158" s="201">
        <f>ROUND(I158*H158,2)</f>
        <v>0</v>
      </c>
      <c r="BL158" s="18" t="s">
        <v>158</v>
      </c>
      <c r="BM158" s="200" t="s">
        <v>776</v>
      </c>
    </row>
    <row r="159" spans="1:65" s="2" customFormat="1" ht="136.5">
      <c r="A159" s="35"/>
      <c r="B159" s="36"/>
      <c r="C159" s="37"/>
      <c r="D159" s="204" t="s">
        <v>279</v>
      </c>
      <c r="E159" s="37"/>
      <c r="F159" s="246" t="s">
        <v>777</v>
      </c>
      <c r="G159" s="37"/>
      <c r="H159" s="37"/>
      <c r="I159" s="247"/>
      <c r="J159" s="37"/>
      <c r="K159" s="37"/>
      <c r="L159" s="40"/>
      <c r="M159" s="248"/>
      <c r="N159" s="24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279</v>
      </c>
      <c r="AU159" s="18" t="s">
        <v>88</v>
      </c>
    </row>
    <row r="160" spans="1:65" s="13" customFormat="1" ht="11.25">
      <c r="B160" s="202"/>
      <c r="C160" s="203"/>
      <c r="D160" s="204" t="s">
        <v>160</v>
      </c>
      <c r="E160" s="205" t="s">
        <v>1</v>
      </c>
      <c r="F160" s="206" t="s">
        <v>778</v>
      </c>
      <c r="G160" s="203"/>
      <c r="H160" s="207">
        <v>42.518000000000001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160</v>
      </c>
      <c r="AU160" s="213" t="s">
        <v>88</v>
      </c>
      <c r="AV160" s="13" t="s">
        <v>88</v>
      </c>
      <c r="AW160" s="13" t="s">
        <v>34</v>
      </c>
      <c r="AX160" s="13" t="s">
        <v>78</v>
      </c>
      <c r="AY160" s="213" t="s">
        <v>151</v>
      </c>
    </row>
    <row r="161" spans="1:65" s="14" customFormat="1" ht="11.25">
      <c r="B161" s="214"/>
      <c r="C161" s="215"/>
      <c r="D161" s="204" t="s">
        <v>160</v>
      </c>
      <c r="E161" s="216" t="s">
        <v>1</v>
      </c>
      <c r="F161" s="217" t="s">
        <v>172</v>
      </c>
      <c r="G161" s="215"/>
      <c r="H161" s="218">
        <v>42.518000000000001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160</v>
      </c>
      <c r="AU161" s="224" t="s">
        <v>88</v>
      </c>
      <c r="AV161" s="14" t="s">
        <v>158</v>
      </c>
      <c r="AW161" s="14" t="s">
        <v>34</v>
      </c>
      <c r="AX161" s="14" t="s">
        <v>86</v>
      </c>
      <c r="AY161" s="224" t="s">
        <v>151</v>
      </c>
    </row>
    <row r="162" spans="1:65" s="12" customFormat="1" ht="22.9" customHeight="1">
      <c r="B162" s="172"/>
      <c r="C162" s="173"/>
      <c r="D162" s="174" t="s">
        <v>77</v>
      </c>
      <c r="E162" s="186" t="s">
        <v>190</v>
      </c>
      <c r="F162" s="186" t="s">
        <v>281</v>
      </c>
      <c r="G162" s="173"/>
      <c r="H162" s="173"/>
      <c r="I162" s="176"/>
      <c r="J162" s="187">
        <f>BK162</f>
        <v>0</v>
      </c>
      <c r="K162" s="173"/>
      <c r="L162" s="178"/>
      <c r="M162" s="179"/>
      <c r="N162" s="180"/>
      <c r="O162" s="180"/>
      <c r="P162" s="181">
        <f>SUM(P163:P167)</f>
        <v>0</v>
      </c>
      <c r="Q162" s="180"/>
      <c r="R162" s="181">
        <f>SUM(R163:R167)</f>
        <v>1.5E-3</v>
      </c>
      <c r="S162" s="180"/>
      <c r="T162" s="182">
        <f>SUM(T163:T167)</f>
        <v>5.0140000000000004E-2</v>
      </c>
      <c r="AR162" s="183" t="s">
        <v>86</v>
      </c>
      <c r="AT162" s="184" t="s">
        <v>77</v>
      </c>
      <c r="AU162" s="184" t="s">
        <v>86</v>
      </c>
      <c r="AY162" s="183" t="s">
        <v>151</v>
      </c>
      <c r="BK162" s="185">
        <f>SUM(BK163:BK167)</f>
        <v>0</v>
      </c>
    </row>
    <row r="163" spans="1:65" s="2" customFormat="1" ht="16.5" customHeight="1">
      <c r="A163" s="35"/>
      <c r="B163" s="36"/>
      <c r="C163" s="188" t="s">
        <v>202</v>
      </c>
      <c r="D163" s="188" t="s">
        <v>154</v>
      </c>
      <c r="E163" s="189" t="s">
        <v>779</v>
      </c>
      <c r="F163" s="190" t="s">
        <v>780</v>
      </c>
      <c r="G163" s="191" t="s">
        <v>213</v>
      </c>
      <c r="H163" s="192">
        <v>1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43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1.4919999999999999E-2</v>
      </c>
      <c r="T163" s="199">
        <f>S163*H163</f>
        <v>1.4919999999999999E-2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158</v>
      </c>
      <c r="AT163" s="200" t="s">
        <v>154</v>
      </c>
      <c r="AU163" s="200" t="s">
        <v>88</v>
      </c>
      <c r="AY163" s="18" t="s">
        <v>151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86</v>
      </c>
      <c r="BK163" s="201">
        <f>ROUND(I163*H163,2)</f>
        <v>0</v>
      </c>
      <c r="BL163" s="18" t="s">
        <v>158</v>
      </c>
      <c r="BM163" s="200" t="s">
        <v>781</v>
      </c>
    </row>
    <row r="164" spans="1:65" s="2" customFormat="1" ht="21.75" customHeight="1">
      <c r="A164" s="35"/>
      <c r="B164" s="36"/>
      <c r="C164" s="188" t="s">
        <v>206</v>
      </c>
      <c r="D164" s="188" t="s">
        <v>154</v>
      </c>
      <c r="E164" s="189" t="s">
        <v>283</v>
      </c>
      <c r="F164" s="190" t="s">
        <v>284</v>
      </c>
      <c r="G164" s="191" t="s">
        <v>167</v>
      </c>
      <c r="H164" s="192">
        <v>1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43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3.5220000000000001E-2</v>
      </c>
      <c r="T164" s="199">
        <f>S164*H164</f>
        <v>3.5220000000000001E-2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158</v>
      </c>
      <c r="AT164" s="200" t="s">
        <v>154</v>
      </c>
      <c r="AU164" s="200" t="s">
        <v>88</v>
      </c>
      <c r="AY164" s="18" t="s">
        <v>151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86</v>
      </c>
      <c r="BK164" s="201">
        <f>ROUND(I164*H164,2)</f>
        <v>0</v>
      </c>
      <c r="BL164" s="18" t="s">
        <v>158</v>
      </c>
      <c r="BM164" s="200" t="s">
        <v>782</v>
      </c>
    </row>
    <row r="165" spans="1:65" s="2" customFormat="1" ht="21.75" customHeight="1">
      <c r="A165" s="35"/>
      <c r="B165" s="36"/>
      <c r="C165" s="188" t="s">
        <v>210</v>
      </c>
      <c r="D165" s="188" t="s">
        <v>154</v>
      </c>
      <c r="E165" s="189" t="s">
        <v>783</v>
      </c>
      <c r="F165" s="190" t="s">
        <v>784</v>
      </c>
      <c r="G165" s="191" t="s">
        <v>167</v>
      </c>
      <c r="H165" s="192">
        <v>1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43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158</v>
      </c>
      <c r="AT165" s="200" t="s">
        <v>154</v>
      </c>
      <c r="AU165" s="200" t="s">
        <v>88</v>
      </c>
      <c r="AY165" s="18" t="s">
        <v>151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86</v>
      </c>
      <c r="BK165" s="201">
        <f>ROUND(I165*H165,2)</f>
        <v>0</v>
      </c>
      <c r="BL165" s="18" t="s">
        <v>158</v>
      </c>
      <c r="BM165" s="200" t="s">
        <v>785</v>
      </c>
    </row>
    <row r="166" spans="1:65" s="2" customFormat="1" ht="16.5" customHeight="1">
      <c r="A166" s="35"/>
      <c r="B166" s="36"/>
      <c r="C166" s="188" t="s">
        <v>220</v>
      </c>
      <c r="D166" s="188" t="s">
        <v>154</v>
      </c>
      <c r="E166" s="189" t="s">
        <v>287</v>
      </c>
      <c r="F166" s="190" t="s">
        <v>288</v>
      </c>
      <c r="G166" s="191" t="s">
        <v>167</v>
      </c>
      <c r="H166" s="192">
        <v>1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43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158</v>
      </c>
      <c r="AT166" s="200" t="s">
        <v>154</v>
      </c>
      <c r="AU166" s="200" t="s">
        <v>88</v>
      </c>
      <c r="AY166" s="18" t="s">
        <v>151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86</v>
      </c>
      <c r="BK166" s="201">
        <f>ROUND(I166*H166,2)</f>
        <v>0</v>
      </c>
      <c r="BL166" s="18" t="s">
        <v>158</v>
      </c>
      <c r="BM166" s="200" t="s">
        <v>786</v>
      </c>
    </row>
    <row r="167" spans="1:65" s="2" customFormat="1" ht="21.75" customHeight="1">
      <c r="A167" s="35"/>
      <c r="B167" s="36"/>
      <c r="C167" s="250" t="s">
        <v>8</v>
      </c>
      <c r="D167" s="250" t="s">
        <v>291</v>
      </c>
      <c r="E167" s="251" t="s">
        <v>787</v>
      </c>
      <c r="F167" s="252" t="s">
        <v>788</v>
      </c>
      <c r="G167" s="253" t="s">
        <v>167</v>
      </c>
      <c r="H167" s="254">
        <v>1</v>
      </c>
      <c r="I167" s="255"/>
      <c r="J167" s="256">
        <f>ROUND(I167*H167,2)</f>
        <v>0</v>
      </c>
      <c r="K167" s="257"/>
      <c r="L167" s="258"/>
      <c r="M167" s="259" t="s">
        <v>1</v>
      </c>
      <c r="N167" s="260" t="s">
        <v>43</v>
      </c>
      <c r="O167" s="72"/>
      <c r="P167" s="198">
        <f>O167*H167</f>
        <v>0</v>
      </c>
      <c r="Q167" s="198">
        <v>1.5E-3</v>
      </c>
      <c r="R167" s="198">
        <f>Q167*H167</f>
        <v>1.5E-3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190</v>
      </c>
      <c r="AT167" s="200" t="s">
        <v>291</v>
      </c>
      <c r="AU167" s="200" t="s">
        <v>88</v>
      </c>
      <c r="AY167" s="18" t="s">
        <v>151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86</v>
      </c>
      <c r="BK167" s="201">
        <f>ROUND(I167*H167,2)</f>
        <v>0</v>
      </c>
      <c r="BL167" s="18" t="s">
        <v>158</v>
      </c>
      <c r="BM167" s="200" t="s">
        <v>789</v>
      </c>
    </row>
    <row r="168" spans="1:65" s="12" customFormat="1" ht="22.9" customHeight="1">
      <c r="B168" s="172"/>
      <c r="C168" s="173"/>
      <c r="D168" s="174" t="s">
        <v>77</v>
      </c>
      <c r="E168" s="186" t="s">
        <v>194</v>
      </c>
      <c r="F168" s="186" t="s">
        <v>790</v>
      </c>
      <c r="G168" s="173"/>
      <c r="H168" s="173"/>
      <c r="I168" s="176"/>
      <c r="J168" s="187">
        <f>BK168</f>
        <v>0</v>
      </c>
      <c r="K168" s="173"/>
      <c r="L168" s="178"/>
      <c r="M168" s="179"/>
      <c r="N168" s="180"/>
      <c r="O168" s="180"/>
      <c r="P168" s="181">
        <f>SUM(P169:P184)</f>
        <v>0</v>
      </c>
      <c r="Q168" s="180"/>
      <c r="R168" s="181">
        <f>SUM(R169:R184)</f>
        <v>6.4754459999999998</v>
      </c>
      <c r="S168" s="180"/>
      <c r="T168" s="182">
        <f>SUM(T169:T184)</f>
        <v>13.567800000000002</v>
      </c>
      <c r="AR168" s="183" t="s">
        <v>86</v>
      </c>
      <c r="AT168" s="184" t="s">
        <v>77</v>
      </c>
      <c r="AU168" s="184" t="s">
        <v>86</v>
      </c>
      <c r="AY168" s="183" t="s">
        <v>151</v>
      </c>
      <c r="BK168" s="185">
        <f>SUM(BK169:BK184)</f>
        <v>0</v>
      </c>
    </row>
    <row r="169" spans="1:65" s="2" customFormat="1" ht="16.5" customHeight="1">
      <c r="A169" s="35"/>
      <c r="B169" s="36"/>
      <c r="C169" s="188" t="s">
        <v>229</v>
      </c>
      <c r="D169" s="188" t="s">
        <v>154</v>
      </c>
      <c r="E169" s="189" t="s">
        <v>791</v>
      </c>
      <c r="F169" s="190" t="s">
        <v>792</v>
      </c>
      <c r="G169" s="191" t="s">
        <v>213</v>
      </c>
      <c r="H169" s="192">
        <v>28.8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43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0.20499999999999999</v>
      </c>
      <c r="T169" s="199">
        <f>S169*H169</f>
        <v>5.9039999999999999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158</v>
      </c>
      <c r="AT169" s="200" t="s">
        <v>154</v>
      </c>
      <c r="AU169" s="200" t="s">
        <v>88</v>
      </c>
      <c r="AY169" s="18" t="s">
        <v>151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86</v>
      </c>
      <c r="BK169" s="201">
        <f>ROUND(I169*H169,2)</f>
        <v>0</v>
      </c>
      <c r="BL169" s="18" t="s">
        <v>158</v>
      </c>
      <c r="BM169" s="200" t="s">
        <v>793</v>
      </c>
    </row>
    <row r="170" spans="1:65" s="13" customFormat="1" ht="11.25">
      <c r="B170" s="202"/>
      <c r="C170" s="203"/>
      <c r="D170" s="204" t="s">
        <v>160</v>
      </c>
      <c r="E170" s="205" t="s">
        <v>1</v>
      </c>
      <c r="F170" s="206" t="s">
        <v>794</v>
      </c>
      <c r="G170" s="203"/>
      <c r="H170" s="207">
        <v>21.2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160</v>
      </c>
      <c r="AU170" s="213" t="s">
        <v>88</v>
      </c>
      <c r="AV170" s="13" t="s">
        <v>88</v>
      </c>
      <c r="AW170" s="13" t="s">
        <v>34</v>
      </c>
      <c r="AX170" s="13" t="s">
        <v>78</v>
      </c>
      <c r="AY170" s="213" t="s">
        <v>151</v>
      </c>
    </row>
    <row r="171" spans="1:65" s="13" customFormat="1" ht="11.25">
      <c r="B171" s="202"/>
      <c r="C171" s="203"/>
      <c r="D171" s="204" t="s">
        <v>160</v>
      </c>
      <c r="E171" s="205" t="s">
        <v>1</v>
      </c>
      <c r="F171" s="206" t="s">
        <v>795</v>
      </c>
      <c r="G171" s="203"/>
      <c r="H171" s="207">
        <v>7.6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160</v>
      </c>
      <c r="AU171" s="213" t="s">
        <v>88</v>
      </c>
      <c r="AV171" s="13" t="s">
        <v>88</v>
      </c>
      <c r="AW171" s="13" t="s">
        <v>34</v>
      </c>
      <c r="AX171" s="13" t="s">
        <v>78</v>
      </c>
      <c r="AY171" s="213" t="s">
        <v>151</v>
      </c>
    </row>
    <row r="172" spans="1:65" s="14" customFormat="1" ht="11.25">
      <c r="B172" s="214"/>
      <c r="C172" s="215"/>
      <c r="D172" s="204" t="s">
        <v>160</v>
      </c>
      <c r="E172" s="216" t="s">
        <v>1</v>
      </c>
      <c r="F172" s="217" t="s">
        <v>172</v>
      </c>
      <c r="G172" s="215"/>
      <c r="H172" s="218">
        <v>28.8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160</v>
      </c>
      <c r="AU172" s="224" t="s">
        <v>88</v>
      </c>
      <c r="AV172" s="14" t="s">
        <v>158</v>
      </c>
      <c r="AW172" s="14" t="s">
        <v>34</v>
      </c>
      <c r="AX172" s="14" t="s">
        <v>86</v>
      </c>
      <c r="AY172" s="224" t="s">
        <v>151</v>
      </c>
    </row>
    <row r="173" spans="1:65" s="2" customFormat="1" ht="33" customHeight="1">
      <c r="A173" s="35"/>
      <c r="B173" s="36"/>
      <c r="C173" s="188" t="s">
        <v>233</v>
      </c>
      <c r="D173" s="188" t="s">
        <v>154</v>
      </c>
      <c r="E173" s="189" t="s">
        <v>796</v>
      </c>
      <c r="F173" s="190" t="s">
        <v>797</v>
      </c>
      <c r="G173" s="191" t="s">
        <v>213</v>
      </c>
      <c r="H173" s="192">
        <v>28.8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43</v>
      </c>
      <c r="O173" s="72"/>
      <c r="P173" s="198">
        <f>O173*H173</f>
        <v>0</v>
      </c>
      <c r="Q173" s="198">
        <v>0.16849</v>
      </c>
      <c r="R173" s="198">
        <f>Q173*H173</f>
        <v>4.8525119999999999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158</v>
      </c>
      <c r="AT173" s="200" t="s">
        <v>154</v>
      </c>
      <c r="AU173" s="200" t="s">
        <v>88</v>
      </c>
      <c r="AY173" s="18" t="s">
        <v>151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86</v>
      </c>
      <c r="BK173" s="201">
        <f>ROUND(I173*H173,2)</f>
        <v>0</v>
      </c>
      <c r="BL173" s="18" t="s">
        <v>158</v>
      </c>
      <c r="BM173" s="200" t="s">
        <v>798</v>
      </c>
    </row>
    <row r="174" spans="1:65" s="13" customFormat="1" ht="11.25">
      <c r="B174" s="202"/>
      <c r="C174" s="203"/>
      <c r="D174" s="204" t="s">
        <v>160</v>
      </c>
      <c r="E174" s="205" t="s">
        <v>1</v>
      </c>
      <c r="F174" s="206" t="s">
        <v>794</v>
      </c>
      <c r="G174" s="203"/>
      <c r="H174" s="207">
        <v>21.2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160</v>
      </c>
      <c r="AU174" s="213" t="s">
        <v>88</v>
      </c>
      <c r="AV174" s="13" t="s">
        <v>88</v>
      </c>
      <c r="AW174" s="13" t="s">
        <v>34</v>
      </c>
      <c r="AX174" s="13" t="s">
        <v>78</v>
      </c>
      <c r="AY174" s="213" t="s">
        <v>151</v>
      </c>
    </row>
    <row r="175" spans="1:65" s="13" customFormat="1" ht="11.25">
      <c r="B175" s="202"/>
      <c r="C175" s="203"/>
      <c r="D175" s="204" t="s">
        <v>160</v>
      </c>
      <c r="E175" s="205" t="s">
        <v>1</v>
      </c>
      <c r="F175" s="206" t="s">
        <v>795</v>
      </c>
      <c r="G175" s="203"/>
      <c r="H175" s="207">
        <v>7.6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160</v>
      </c>
      <c r="AU175" s="213" t="s">
        <v>88</v>
      </c>
      <c r="AV175" s="13" t="s">
        <v>88</v>
      </c>
      <c r="AW175" s="13" t="s">
        <v>34</v>
      </c>
      <c r="AX175" s="13" t="s">
        <v>78</v>
      </c>
      <c r="AY175" s="213" t="s">
        <v>151</v>
      </c>
    </row>
    <row r="176" spans="1:65" s="14" customFormat="1" ht="11.25">
      <c r="B176" s="214"/>
      <c r="C176" s="215"/>
      <c r="D176" s="204" t="s">
        <v>160</v>
      </c>
      <c r="E176" s="216" t="s">
        <v>1</v>
      </c>
      <c r="F176" s="217" t="s">
        <v>172</v>
      </c>
      <c r="G176" s="215"/>
      <c r="H176" s="218">
        <v>28.799999999999997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160</v>
      </c>
      <c r="AU176" s="224" t="s">
        <v>88</v>
      </c>
      <c r="AV176" s="14" t="s">
        <v>158</v>
      </c>
      <c r="AW176" s="14" t="s">
        <v>34</v>
      </c>
      <c r="AX176" s="14" t="s">
        <v>86</v>
      </c>
      <c r="AY176" s="224" t="s">
        <v>151</v>
      </c>
    </row>
    <row r="177" spans="1:65" s="2" customFormat="1" ht="16.5" customHeight="1">
      <c r="A177" s="35"/>
      <c r="B177" s="36"/>
      <c r="C177" s="250" t="s">
        <v>243</v>
      </c>
      <c r="D177" s="250" t="s">
        <v>291</v>
      </c>
      <c r="E177" s="251" t="s">
        <v>799</v>
      </c>
      <c r="F177" s="252" t="s">
        <v>800</v>
      </c>
      <c r="G177" s="253" t="s">
        <v>213</v>
      </c>
      <c r="H177" s="254">
        <v>28.8</v>
      </c>
      <c r="I177" s="255"/>
      <c r="J177" s="256">
        <f>ROUND(I177*H177,2)</f>
        <v>0</v>
      </c>
      <c r="K177" s="257"/>
      <c r="L177" s="258"/>
      <c r="M177" s="259" t="s">
        <v>1</v>
      </c>
      <c r="N177" s="260" t="s">
        <v>43</v>
      </c>
      <c r="O177" s="72"/>
      <c r="P177" s="198">
        <f>O177*H177</f>
        <v>0</v>
      </c>
      <c r="Q177" s="198">
        <v>5.6120000000000003E-2</v>
      </c>
      <c r="R177" s="198">
        <f>Q177*H177</f>
        <v>1.6162560000000001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190</v>
      </c>
      <c r="AT177" s="200" t="s">
        <v>291</v>
      </c>
      <c r="AU177" s="200" t="s">
        <v>88</v>
      </c>
      <c r="AY177" s="18" t="s">
        <v>151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86</v>
      </c>
      <c r="BK177" s="201">
        <f>ROUND(I177*H177,2)</f>
        <v>0</v>
      </c>
      <c r="BL177" s="18" t="s">
        <v>158</v>
      </c>
      <c r="BM177" s="200" t="s">
        <v>801</v>
      </c>
    </row>
    <row r="178" spans="1:65" s="2" customFormat="1" ht="21.75" customHeight="1">
      <c r="A178" s="35"/>
      <c r="B178" s="36"/>
      <c r="C178" s="188" t="s">
        <v>248</v>
      </c>
      <c r="D178" s="188" t="s">
        <v>154</v>
      </c>
      <c r="E178" s="189" t="s">
        <v>315</v>
      </c>
      <c r="F178" s="190" t="s">
        <v>316</v>
      </c>
      <c r="G178" s="191" t="s">
        <v>213</v>
      </c>
      <c r="H178" s="192">
        <v>28.8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43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158</v>
      </c>
      <c r="AT178" s="200" t="s">
        <v>154</v>
      </c>
      <c r="AU178" s="200" t="s">
        <v>88</v>
      </c>
      <c r="AY178" s="18" t="s">
        <v>151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86</v>
      </c>
      <c r="BK178" s="201">
        <f>ROUND(I178*H178,2)</f>
        <v>0</v>
      </c>
      <c r="BL178" s="18" t="s">
        <v>158</v>
      </c>
      <c r="BM178" s="200" t="s">
        <v>802</v>
      </c>
    </row>
    <row r="179" spans="1:65" s="2" customFormat="1" ht="33" customHeight="1">
      <c r="A179" s="35"/>
      <c r="B179" s="36"/>
      <c r="C179" s="188" t="s">
        <v>254</v>
      </c>
      <c r="D179" s="188" t="s">
        <v>154</v>
      </c>
      <c r="E179" s="189" t="s">
        <v>803</v>
      </c>
      <c r="F179" s="190" t="s">
        <v>804</v>
      </c>
      <c r="G179" s="191" t="s">
        <v>183</v>
      </c>
      <c r="H179" s="192">
        <v>31.8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43</v>
      </c>
      <c r="O179" s="72"/>
      <c r="P179" s="198">
        <f>O179*H179</f>
        <v>0</v>
      </c>
      <c r="Q179" s="198">
        <v>2.1000000000000001E-4</v>
      </c>
      <c r="R179" s="198">
        <f>Q179*H179</f>
        <v>6.6780000000000008E-3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158</v>
      </c>
      <c r="AT179" s="200" t="s">
        <v>154</v>
      </c>
      <c r="AU179" s="200" t="s">
        <v>88</v>
      </c>
      <c r="AY179" s="18" t="s">
        <v>151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86</v>
      </c>
      <c r="BK179" s="201">
        <f>ROUND(I179*H179,2)</f>
        <v>0</v>
      </c>
      <c r="BL179" s="18" t="s">
        <v>158</v>
      </c>
      <c r="BM179" s="200" t="s">
        <v>805</v>
      </c>
    </row>
    <row r="180" spans="1:65" s="13" customFormat="1" ht="11.25">
      <c r="B180" s="202"/>
      <c r="C180" s="203"/>
      <c r="D180" s="204" t="s">
        <v>160</v>
      </c>
      <c r="E180" s="205" t="s">
        <v>1</v>
      </c>
      <c r="F180" s="206" t="s">
        <v>765</v>
      </c>
      <c r="G180" s="203"/>
      <c r="H180" s="207">
        <v>31.8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160</v>
      </c>
      <c r="AU180" s="213" t="s">
        <v>88</v>
      </c>
      <c r="AV180" s="13" t="s">
        <v>88</v>
      </c>
      <c r="AW180" s="13" t="s">
        <v>34</v>
      </c>
      <c r="AX180" s="13" t="s">
        <v>86</v>
      </c>
      <c r="AY180" s="213" t="s">
        <v>151</v>
      </c>
    </row>
    <row r="181" spans="1:65" s="2" customFormat="1" ht="16.5" customHeight="1">
      <c r="A181" s="35"/>
      <c r="B181" s="36"/>
      <c r="C181" s="188" t="s">
        <v>7</v>
      </c>
      <c r="D181" s="188" t="s">
        <v>154</v>
      </c>
      <c r="E181" s="189" t="s">
        <v>806</v>
      </c>
      <c r="F181" s="190" t="s">
        <v>807</v>
      </c>
      <c r="G181" s="191" t="s">
        <v>157</v>
      </c>
      <c r="H181" s="192">
        <v>2.544</v>
      </c>
      <c r="I181" s="193"/>
      <c r="J181" s="194">
        <f>ROUND(I181*H181,2)</f>
        <v>0</v>
      </c>
      <c r="K181" s="195"/>
      <c r="L181" s="40"/>
      <c r="M181" s="196" t="s">
        <v>1</v>
      </c>
      <c r="N181" s="197" t="s">
        <v>43</v>
      </c>
      <c r="O181" s="72"/>
      <c r="P181" s="198">
        <f>O181*H181</f>
        <v>0</v>
      </c>
      <c r="Q181" s="198">
        <v>0</v>
      </c>
      <c r="R181" s="198">
        <f>Q181*H181</f>
        <v>0</v>
      </c>
      <c r="S181" s="198">
        <v>2</v>
      </c>
      <c r="T181" s="199">
        <f>S181*H181</f>
        <v>5.0880000000000001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158</v>
      </c>
      <c r="AT181" s="200" t="s">
        <v>154</v>
      </c>
      <c r="AU181" s="200" t="s">
        <v>88</v>
      </c>
      <c r="AY181" s="18" t="s">
        <v>151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86</v>
      </c>
      <c r="BK181" s="201">
        <f>ROUND(I181*H181,2)</f>
        <v>0</v>
      </c>
      <c r="BL181" s="18" t="s">
        <v>158</v>
      </c>
      <c r="BM181" s="200" t="s">
        <v>808</v>
      </c>
    </row>
    <row r="182" spans="1:65" s="13" customFormat="1" ht="11.25">
      <c r="B182" s="202"/>
      <c r="C182" s="203"/>
      <c r="D182" s="204" t="s">
        <v>160</v>
      </c>
      <c r="E182" s="205" t="s">
        <v>1</v>
      </c>
      <c r="F182" s="206" t="s">
        <v>809</v>
      </c>
      <c r="G182" s="203"/>
      <c r="H182" s="207">
        <v>2.544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160</v>
      </c>
      <c r="AU182" s="213" t="s">
        <v>88</v>
      </c>
      <c r="AV182" s="13" t="s">
        <v>88</v>
      </c>
      <c r="AW182" s="13" t="s">
        <v>34</v>
      </c>
      <c r="AX182" s="13" t="s">
        <v>86</v>
      </c>
      <c r="AY182" s="213" t="s">
        <v>151</v>
      </c>
    </row>
    <row r="183" spans="1:65" s="2" customFormat="1" ht="44.25" customHeight="1">
      <c r="A183" s="35"/>
      <c r="B183" s="36"/>
      <c r="C183" s="188" t="s">
        <v>275</v>
      </c>
      <c r="D183" s="188" t="s">
        <v>154</v>
      </c>
      <c r="E183" s="189" t="s">
        <v>810</v>
      </c>
      <c r="F183" s="190" t="s">
        <v>811</v>
      </c>
      <c r="G183" s="191" t="s">
        <v>183</v>
      </c>
      <c r="H183" s="192">
        <v>28.62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43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0.09</v>
      </c>
      <c r="T183" s="199">
        <f>S183*H183</f>
        <v>2.5758000000000001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158</v>
      </c>
      <c r="AT183" s="200" t="s">
        <v>154</v>
      </c>
      <c r="AU183" s="200" t="s">
        <v>88</v>
      </c>
      <c r="AY183" s="18" t="s">
        <v>151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86</v>
      </c>
      <c r="BK183" s="201">
        <f>ROUND(I183*H183,2)</f>
        <v>0</v>
      </c>
      <c r="BL183" s="18" t="s">
        <v>158</v>
      </c>
      <c r="BM183" s="200" t="s">
        <v>812</v>
      </c>
    </row>
    <row r="184" spans="1:65" s="13" customFormat="1" ht="11.25">
      <c r="B184" s="202"/>
      <c r="C184" s="203"/>
      <c r="D184" s="204" t="s">
        <v>160</v>
      </c>
      <c r="E184" s="205" t="s">
        <v>1</v>
      </c>
      <c r="F184" s="206" t="s">
        <v>813</v>
      </c>
      <c r="G184" s="203"/>
      <c r="H184" s="207">
        <v>28.62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160</v>
      </c>
      <c r="AU184" s="213" t="s">
        <v>88</v>
      </c>
      <c r="AV184" s="13" t="s">
        <v>88</v>
      </c>
      <c r="AW184" s="13" t="s">
        <v>34</v>
      </c>
      <c r="AX184" s="13" t="s">
        <v>86</v>
      </c>
      <c r="AY184" s="213" t="s">
        <v>151</v>
      </c>
    </row>
    <row r="185" spans="1:65" s="12" customFormat="1" ht="22.9" customHeight="1">
      <c r="B185" s="172"/>
      <c r="C185" s="173"/>
      <c r="D185" s="174" t="s">
        <v>77</v>
      </c>
      <c r="E185" s="186" t="s">
        <v>381</v>
      </c>
      <c r="F185" s="186" t="s">
        <v>814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SUM(P186:P206)</f>
        <v>0</v>
      </c>
      <c r="Q185" s="180"/>
      <c r="R185" s="181">
        <f>SUM(R186:R206)</f>
        <v>0</v>
      </c>
      <c r="S185" s="180"/>
      <c r="T185" s="182">
        <f>SUM(T186:T206)</f>
        <v>0</v>
      </c>
      <c r="AR185" s="183" t="s">
        <v>86</v>
      </c>
      <c r="AT185" s="184" t="s">
        <v>77</v>
      </c>
      <c r="AU185" s="184" t="s">
        <v>86</v>
      </c>
      <c r="AY185" s="183" t="s">
        <v>151</v>
      </c>
      <c r="BK185" s="185">
        <f>SUM(BK186:BK206)</f>
        <v>0</v>
      </c>
    </row>
    <row r="186" spans="1:65" s="2" customFormat="1" ht="21.75" customHeight="1">
      <c r="A186" s="35"/>
      <c r="B186" s="36"/>
      <c r="C186" s="188" t="s">
        <v>282</v>
      </c>
      <c r="D186" s="188" t="s">
        <v>154</v>
      </c>
      <c r="E186" s="189" t="s">
        <v>815</v>
      </c>
      <c r="F186" s="190" t="s">
        <v>816</v>
      </c>
      <c r="G186" s="191" t="s">
        <v>386</v>
      </c>
      <c r="H186" s="192">
        <v>34.100999999999999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43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158</v>
      </c>
      <c r="AT186" s="200" t="s">
        <v>154</v>
      </c>
      <c r="AU186" s="200" t="s">
        <v>88</v>
      </c>
      <c r="AY186" s="18" t="s">
        <v>151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86</v>
      </c>
      <c r="BK186" s="201">
        <f>ROUND(I186*H186,2)</f>
        <v>0</v>
      </c>
      <c r="BL186" s="18" t="s">
        <v>158</v>
      </c>
      <c r="BM186" s="200" t="s">
        <v>817</v>
      </c>
    </row>
    <row r="187" spans="1:65" s="2" customFormat="1" ht="21.75" customHeight="1">
      <c r="A187" s="35"/>
      <c r="B187" s="36"/>
      <c r="C187" s="188" t="s">
        <v>286</v>
      </c>
      <c r="D187" s="188" t="s">
        <v>154</v>
      </c>
      <c r="E187" s="189" t="s">
        <v>394</v>
      </c>
      <c r="F187" s="190" t="s">
        <v>395</v>
      </c>
      <c r="G187" s="191" t="s">
        <v>386</v>
      </c>
      <c r="H187" s="192">
        <v>34.100999999999999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43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158</v>
      </c>
      <c r="AT187" s="200" t="s">
        <v>154</v>
      </c>
      <c r="AU187" s="200" t="s">
        <v>88</v>
      </c>
      <c r="AY187" s="18" t="s">
        <v>151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86</v>
      </c>
      <c r="BK187" s="201">
        <f>ROUND(I187*H187,2)</f>
        <v>0</v>
      </c>
      <c r="BL187" s="18" t="s">
        <v>158</v>
      </c>
      <c r="BM187" s="200" t="s">
        <v>818</v>
      </c>
    </row>
    <row r="188" spans="1:65" s="2" customFormat="1" ht="21.75" customHeight="1">
      <c r="A188" s="35"/>
      <c r="B188" s="36"/>
      <c r="C188" s="188" t="s">
        <v>290</v>
      </c>
      <c r="D188" s="188" t="s">
        <v>154</v>
      </c>
      <c r="E188" s="189" t="s">
        <v>398</v>
      </c>
      <c r="F188" s="190" t="s">
        <v>399</v>
      </c>
      <c r="G188" s="191" t="s">
        <v>386</v>
      </c>
      <c r="H188" s="192">
        <v>647.91899999999998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43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158</v>
      </c>
      <c r="AT188" s="200" t="s">
        <v>154</v>
      </c>
      <c r="AU188" s="200" t="s">
        <v>88</v>
      </c>
      <c r="AY188" s="18" t="s">
        <v>151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86</v>
      </c>
      <c r="BK188" s="201">
        <f>ROUND(I188*H188,2)</f>
        <v>0</v>
      </c>
      <c r="BL188" s="18" t="s">
        <v>158</v>
      </c>
      <c r="BM188" s="200" t="s">
        <v>819</v>
      </c>
    </row>
    <row r="189" spans="1:65" s="13" customFormat="1" ht="11.25">
      <c r="B189" s="202"/>
      <c r="C189" s="203"/>
      <c r="D189" s="204" t="s">
        <v>160</v>
      </c>
      <c r="E189" s="205" t="s">
        <v>1</v>
      </c>
      <c r="F189" s="206" t="s">
        <v>820</v>
      </c>
      <c r="G189" s="203"/>
      <c r="H189" s="207">
        <v>647.91899999999998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160</v>
      </c>
      <c r="AU189" s="213" t="s">
        <v>88</v>
      </c>
      <c r="AV189" s="13" t="s">
        <v>88</v>
      </c>
      <c r="AW189" s="13" t="s">
        <v>34</v>
      </c>
      <c r="AX189" s="13" t="s">
        <v>78</v>
      </c>
      <c r="AY189" s="213" t="s">
        <v>151</v>
      </c>
    </row>
    <row r="190" spans="1:65" s="14" customFormat="1" ht="11.25">
      <c r="B190" s="214"/>
      <c r="C190" s="215"/>
      <c r="D190" s="204" t="s">
        <v>160</v>
      </c>
      <c r="E190" s="216" t="s">
        <v>1</v>
      </c>
      <c r="F190" s="217" t="s">
        <v>172</v>
      </c>
      <c r="G190" s="215"/>
      <c r="H190" s="218">
        <v>647.91899999999998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160</v>
      </c>
      <c r="AU190" s="224" t="s">
        <v>88</v>
      </c>
      <c r="AV190" s="14" t="s">
        <v>158</v>
      </c>
      <c r="AW190" s="14" t="s">
        <v>34</v>
      </c>
      <c r="AX190" s="14" t="s">
        <v>86</v>
      </c>
      <c r="AY190" s="224" t="s">
        <v>151</v>
      </c>
    </row>
    <row r="191" spans="1:65" s="2" customFormat="1" ht="44.25" customHeight="1">
      <c r="A191" s="35"/>
      <c r="B191" s="36"/>
      <c r="C191" s="188" t="s">
        <v>296</v>
      </c>
      <c r="D191" s="188" t="s">
        <v>154</v>
      </c>
      <c r="E191" s="189" t="s">
        <v>821</v>
      </c>
      <c r="F191" s="190" t="s">
        <v>822</v>
      </c>
      <c r="G191" s="191" t="s">
        <v>386</v>
      </c>
      <c r="H191" s="192">
        <v>7.2549999999999999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43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158</v>
      </c>
      <c r="AT191" s="200" t="s">
        <v>154</v>
      </c>
      <c r="AU191" s="200" t="s">
        <v>88</v>
      </c>
      <c r="AY191" s="18" t="s">
        <v>151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86</v>
      </c>
      <c r="BK191" s="201">
        <f>ROUND(I191*H191,2)</f>
        <v>0</v>
      </c>
      <c r="BL191" s="18" t="s">
        <v>158</v>
      </c>
      <c r="BM191" s="200" t="s">
        <v>823</v>
      </c>
    </row>
    <row r="192" spans="1:65" s="13" customFormat="1" ht="11.25">
      <c r="B192" s="202"/>
      <c r="C192" s="203"/>
      <c r="D192" s="204" t="s">
        <v>160</v>
      </c>
      <c r="E192" s="205" t="s">
        <v>1</v>
      </c>
      <c r="F192" s="206" t="s">
        <v>824</v>
      </c>
      <c r="G192" s="203"/>
      <c r="H192" s="207">
        <v>34.100999999999999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160</v>
      </c>
      <c r="AU192" s="213" t="s">
        <v>88</v>
      </c>
      <c r="AV192" s="13" t="s">
        <v>88</v>
      </c>
      <c r="AW192" s="13" t="s">
        <v>34</v>
      </c>
      <c r="AX192" s="13" t="s">
        <v>78</v>
      </c>
      <c r="AY192" s="213" t="s">
        <v>151</v>
      </c>
    </row>
    <row r="193" spans="1:65" s="13" customFormat="1" ht="11.25">
      <c r="B193" s="202"/>
      <c r="C193" s="203"/>
      <c r="D193" s="204" t="s">
        <v>160</v>
      </c>
      <c r="E193" s="205" t="s">
        <v>1</v>
      </c>
      <c r="F193" s="206" t="s">
        <v>825</v>
      </c>
      <c r="G193" s="203"/>
      <c r="H193" s="207">
        <v>-1.623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160</v>
      </c>
      <c r="AU193" s="213" t="s">
        <v>88</v>
      </c>
      <c r="AV193" s="13" t="s">
        <v>88</v>
      </c>
      <c r="AW193" s="13" t="s">
        <v>34</v>
      </c>
      <c r="AX193" s="13" t="s">
        <v>78</v>
      </c>
      <c r="AY193" s="213" t="s">
        <v>151</v>
      </c>
    </row>
    <row r="194" spans="1:65" s="13" customFormat="1" ht="11.25">
      <c r="B194" s="202"/>
      <c r="C194" s="203"/>
      <c r="D194" s="204" t="s">
        <v>160</v>
      </c>
      <c r="E194" s="205" t="s">
        <v>1</v>
      </c>
      <c r="F194" s="206" t="s">
        <v>826</v>
      </c>
      <c r="G194" s="203"/>
      <c r="H194" s="207">
        <v>-3.2810000000000001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160</v>
      </c>
      <c r="AU194" s="213" t="s">
        <v>88</v>
      </c>
      <c r="AV194" s="13" t="s">
        <v>88</v>
      </c>
      <c r="AW194" s="13" t="s">
        <v>34</v>
      </c>
      <c r="AX194" s="13" t="s">
        <v>78</v>
      </c>
      <c r="AY194" s="213" t="s">
        <v>151</v>
      </c>
    </row>
    <row r="195" spans="1:65" s="13" customFormat="1" ht="11.25">
      <c r="B195" s="202"/>
      <c r="C195" s="203"/>
      <c r="D195" s="204" t="s">
        <v>160</v>
      </c>
      <c r="E195" s="205" t="s">
        <v>1</v>
      </c>
      <c r="F195" s="206" t="s">
        <v>827</v>
      </c>
      <c r="G195" s="203"/>
      <c r="H195" s="207">
        <v>-5.0880000000000001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160</v>
      </c>
      <c r="AU195" s="213" t="s">
        <v>88</v>
      </c>
      <c r="AV195" s="13" t="s">
        <v>88</v>
      </c>
      <c r="AW195" s="13" t="s">
        <v>34</v>
      </c>
      <c r="AX195" s="13" t="s">
        <v>78</v>
      </c>
      <c r="AY195" s="213" t="s">
        <v>151</v>
      </c>
    </row>
    <row r="196" spans="1:65" s="13" customFormat="1" ht="11.25">
      <c r="B196" s="202"/>
      <c r="C196" s="203"/>
      <c r="D196" s="204" t="s">
        <v>160</v>
      </c>
      <c r="E196" s="205" t="s">
        <v>1</v>
      </c>
      <c r="F196" s="206" t="s">
        <v>828</v>
      </c>
      <c r="G196" s="203"/>
      <c r="H196" s="207">
        <v>-16.853999999999999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160</v>
      </c>
      <c r="AU196" s="213" t="s">
        <v>88</v>
      </c>
      <c r="AV196" s="13" t="s">
        <v>88</v>
      </c>
      <c r="AW196" s="13" t="s">
        <v>34</v>
      </c>
      <c r="AX196" s="13" t="s">
        <v>78</v>
      </c>
      <c r="AY196" s="213" t="s">
        <v>151</v>
      </c>
    </row>
    <row r="197" spans="1:65" s="14" customFormat="1" ht="11.25">
      <c r="B197" s="214"/>
      <c r="C197" s="215"/>
      <c r="D197" s="204" t="s">
        <v>160</v>
      </c>
      <c r="E197" s="216" t="s">
        <v>1</v>
      </c>
      <c r="F197" s="217" t="s">
        <v>172</v>
      </c>
      <c r="G197" s="215"/>
      <c r="H197" s="218">
        <v>7.2550000000000026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160</v>
      </c>
      <c r="AU197" s="224" t="s">
        <v>88</v>
      </c>
      <c r="AV197" s="14" t="s">
        <v>158</v>
      </c>
      <c r="AW197" s="14" t="s">
        <v>34</v>
      </c>
      <c r="AX197" s="14" t="s">
        <v>86</v>
      </c>
      <c r="AY197" s="224" t="s">
        <v>151</v>
      </c>
    </row>
    <row r="198" spans="1:65" s="2" customFormat="1" ht="33" customHeight="1">
      <c r="A198" s="35"/>
      <c r="B198" s="36"/>
      <c r="C198" s="188" t="s">
        <v>302</v>
      </c>
      <c r="D198" s="188" t="s">
        <v>154</v>
      </c>
      <c r="E198" s="189" t="s">
        <v>403</v>
      </c>
      <c r="F198" s="190" t="s">
        <v>404</v>
      </c>
      <c r="G198" s="191" t="s">
        <v>386</v>
      </c>
      <c r="H198" s="192">
        <v>1.623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43</v>
      </c>
      <c r="O198" s="7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158</v>
      </c>
      <c r="AT198" s="200" t="s">
        <v>154</v>
      </c>
      <c r="AU198" s="200" t="s">
        <v>88</v>
      </c>
      <c r="AY198" s="18" t="s">
        <v>151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86</v>
      </c>
      <c r="BK198" s="201">
        <f>ROUND(I198*H198,2)</f>
        <v>0</v>
      </c>
      <c r="BL198" s="18" t="s">
        <v>158</v>
      </c>
      <c r="BM198" s="200" t="s">
        <v>829</v>
      </c>
    </row>
    <row r="199" spans="1:65" s="13" customFormat="1" ht="11.25">
      <c r="B199" s="202"/>
      <c r="C199" s="203"/>
      <c r="D199" s="204" t="s">
        <v>160</v>
      </c>
      <c r="E199" s="205" t="s">
        <v>1</v>
      </c>
      <c r="F199" s="206" t="s">
        <v>830</v>
      </c>
      <c r="G199" s="203"/>
      <c r="H199" s="207">
        <v>1.623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160</v>
      </c>
      <c r="AU199" s="213" t="s">
        <v>88</v>
      </c>
      <c r="AV199" s="13" t="s">
        <v>88</v>
      </c>
      <c r="AW199" s="13" t="s">
        <v>34</v>
      </c>
      <c r="AX199" s="13" t="s">
        <v>78</v>
      </c>
      <c r="AY199" s="213" t="s">
        <v>151</v>
      </c>
    </row>
    <row r="200" spans="1:65" s="14" customFormat="1" ht="11.25">
      <c r="B200" s="214"/>
      <c r="C200" s="215"/>
      <c r="D200" s="204" t="s">
        <v>160</v>
      </c>
      <c r="E200" s="216" t="s">
        <v>1</v>
      </c>
      <c r="F200" s="217" t="s">
        <v>172</v>
      </c>
      <c r="G200" s="215"/>
      <c r="H200" s="218">
        <v>1.623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160</v>
      </c>
      <c r="AU200" s="224" t="s">
        <v>88</v>
      </c>
      <c r="AV200" s="14" t="s">
        <v>158</v>
      </c>
      <c r="AW200" s="14" t="s">
        <v>34</v>
      </c>
      <c r="AX200" s="14" t="s">
        <v>86</v>
      </c>
      <c r="AY200" s="224" t="s">
        <v>151</v>
      </c>
    </row>
    <row r="201" spans="1:65" s="2" customFormat="1" ht="33" customHeight="1">
      <c r="A201" s="35"/>
      <c r="B201" s="36"/>
      <c r="C201" s="188" t="s">
        <v>306</v>
      </c>
      <c r="D201" s="188" t="s">
        <v>154</v>
      </c>
      <c r="E201" s="189" t="s">
        <v>831</v>
      </c>
      <c r="F201" s="190" t="s">
        <v>832</v>
      </c>
      <c r="G201" s="191" t="s">
        <v>386</v>
      </c>
      <c r="H201" s="192">
        <v>3.2810000000000001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43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158</v>
      </c>
      <c r="AT201" s="200" t="s">
        <v>154</v>
      </c>
      <c r="AU201" s="200" t="s">
        <v>88</v>
      </c>
      <c r="AY201" s="18" t="s">
        <v>151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86</v>
      </c>
      <c r="BK201" s="201">
        <f>ROUND(I201*H201,2)</f>
        <v>0</v>
      </c>
      <c r="BL201" s="18" t="s">
        <v>158</v>
      </c>
      <c r="BM201" s="200" t="s">
        <v>833</v>
      </c>
    </row>
    <row r="202" spans="1:65" s="2" customFormat="1" ht="21.75" customHeight="1">
      <c r="A202" s="35"/>
      <c r="B202" s="36"/>
      <c r="C202" s="188" t="s">
        <v>310</v>
      </c>
      <c r="D202" s="188" t="s">
        <v>154</v>
      </c>
      <c r="E202" s="189" t="s">
        <v>834</v>
      </c>
      <c r="F202" s="190" t="s">
        <v>835</v>
      </c>
      <c r="G202" s="191" t="s">
        <v>386</v>
      </c>
      <c r="H202" s="192">
        <v>571.91899999999998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43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158</v>
      </c>
      <c r="AT202" s="200" t="s">
        <v>154</v>
      </c>
      <c r="AU202" s="200" t="s">
        <v>88</v>
      </c>
      <c r="AY202" s="18" t="s">
        <v>151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86</v>
      </c>
      <c r="BK202" s="201">
        <f>ROUND(I202*H202,2)</f>
        <v>0</v>
      </c>
      <c r="BL202" s="18" t="s">
        <v>158</v>
      </c>
      <c r="BM202" s="200" t="s">
        <v>836</v>
      </c>
    </row>
    <row r="203" spans="1:65" s="13" customFormat="1" ht="11.25">
      <c r="B203" s="202"/>
      <c r="C203" s="203"/>
      <c r="D203" s="204" t="s">
        <v>160</v>
      </c>
      <c r="E203" s="205" t="s">
        <v>1</v>
      </c>
      <c r="F203" s="206" t="s">
        <v>837</v>
      </c>
      <c r="G203" s="203"/>
      <c r="H203" s="207">
        <v>571.91899999999998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160</v>
      </c>
      <c r="AU203" s="213" t="s">
        <v>88</v>
      </c>
      <c r="AV203" s="13" t="s">
        <v>88</v>
      </c>
      <c r="AW203" s="13" t="s">
        <v>34</v>
      </c>
      <c r="AX203" s="13" t="s">
        <v>78</v>
      </c>
      <c r="AY203" s="213" t="s">
        <v>151</v>
      </c>
    </row>
    <row r="204" spans="1:65" s="14" customFormat="1" ht="11.25">
      <c r="B204" s="214"/>
      <c r="C204" s="215"/>
      <c r="D204" s="204" t="s">
        <v>160</v>
      </c>
      <c r="E204" s="216" t="s">
        <v>1</v>
      </c>
      <c r="F204" s="217" t="s">
        <v>172</v>
      </c>
      <c r="G204" s="215"/>
      <c r="H204" s="218">
        <v>571.91899999999998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160</v>
      </c>
      <c r="AU204" s="224" t="s">
        <v>88</v>
      </c>
      <c r="AV204" s="14" t="s">
        <v>158</v>
      </c>
      <c r="AW204" s="14" t="s">
        <v>34</v>
      </c>
      <c r="AX204" s="14" t="s">
        <v>86</v>
      </c>
      <c r="AY204" s="224" t="s">
        <v>151</v>
      </c>
    </row>
    <row r="205" spans="1:65" s="2" customFormat="1" ht="21.75" customHeight="1">
      <c r="A205" s="35"/>
      <c r="B205" s="36"/>
      <c r="C205" s="188" t="s">
        <v>314</v>
      </c>
      <c r="D205" s="188" t="s">
        <v>154</v>
      </c>
      <c r="E205" s="189" t="s">
        <v>838</v>
      </c>
      <c r="F205" s="190" t="s">
        <v>839</v>
      </c>
      <c r="G205" s="191" t="s">
        <v>386</v>
      </c>
      <c r="H205" s="192">
        <v>5.0880000000000001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43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158</v>
      </c>
      <c r="AT205" s="200" t="s">
        <v>154</v>
      </c>
      <c r="AU205" s="200" t="s">
        <v>88</v>
      </c>
      <c r="AY205" s="18" t="s">
        <v>151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86</v>
      </c>
      <c r="BK205" s="201">
        <f>ROUND(I205*H205,2)</f>
        <v>0</v>
      </c>
      <c r="BL205" s="18" t="s">
        <v>158</v>
      </c>
      <c r="BM205" s="200" t="s">
        <v>840</v>
      </c>
    </row>
    <row r="206" spans="1:65" s="2" customFormat="1" ht="21.75" customHeight="1">
      <c r="A206" s="35"/>
      <c r="B206" s="36"/>
      <c r="C206" s="188" t="s">
        <v>319</v>
      </c>
      <c r="D206" s="188" t="s">
        <v>154</v>
      </c>
      <c r="E206" s="189" t="s">
        <v>841</v>
      </c>
      <c r="F206" s="190" t="s">
        <v>842</v>
      </c>
      <c r="G206" s="191" t="s">
        <v>386</v>
      </c>
      <c r="H206" s="192">
        <v>16.853999999999999</v>
      </c>
      <c r="I206" s="193"/>
      <c r="J206" s="194">
        <f>ROUND(I206*H206,2)</f>
        <v>0</v>
      </c>
      <c r="K206" s="195"/>
      <c r="L206" s="40"/>
      <c r="M206" s="196" t="s">
        <v>1</v>
      </c>
      <c r="N206" s="197" t="s">
        <v>43</v>
      </c>
      <c r="O206" s="72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158</v>
      </c>
      <c r="AT206" s="200" t="s">
        <v>154</v>
      </c>
      <c r="AU206" s="200" t="s">
        <v>88</v>
      </c>
      <c r="AY206" s="18" t="s">
        <v>151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86</v>
      </c>
      <c r="BK206" s="201">
        <f>ROUND(I206*H206,2)</f>
        <v>0</v>
      </c>
      <c r="BL206" s="18" t="s">
        <v>158</v>
      </c>
      <c r="BM206" s="200" t="s">
        <v>843</v>
      </c>
    </row>
    <row r="207" spans="1:65" s="12" customFormat="1" ht="22.9" customHeight="1">
      <c r="B207" s="172"/>
      <c r="C207" s="173"/>
      <c r="D207" s="174" t="s">
        <v>77</v>
      </c>
      <c r="E207" s="186" t="s">
        <v>413</v>
      </c>
      <c r="F207" s="186" t="s">
        <v>414</v>
      </c>
      <c r="G207" s="173"/>
      <c r="H207" s="173"/>
      <c r="I207" s="176"/>
      <c r="J207" s="187">
        <f>BK207</f>
        <v>0</v>
      </c>
      <c r="K207" s="173"/>
      <c r="L207" s="178"/>
      <c r="M207" s="179"/>
      <c r="N207" s="180"/>
      <c r="O207" s="180"/>
      <c r="P207" s="181">
        <f>SUM(P208:P211)</f>
        <v>0</v>
      </c>
      <c r="Q207" s="180"/>
      <c r="R207" s="181">
        <f>SUM(R208:R211)</f>
        <v>0</v>
      </c>
      <c r="S207" s="180"/>
      <c r="T207" s="182">
        <f>SUM(T208:T211)</f>
        <v>0</v>
      </c>
      <c r="AR207" s="183" t="s">
        <v>86</v>
      </c>
      <c r="AT207" s="184" t="s">
        <v>77</v>
      </c>
      <c r="AU207" s="184" t="s">
        <v>86</v>
      </c>
      <c r="AY207" s="183" t="s">
        <v>151</v>
      </c>
      <c r="BK207" s="185">
        <f>SUM(BK208:BK211)</f>
        <v>0</v>
      </c>
    </row>
    <row r="208" spans="1:65" s="2" customFormat="1" ht="16.5" customHeight="1">
      <c r="A208" s="35"/>
      <c r="B208" s="36"/>
      <c r="C208" s="188" t="s">
        <v>323</v>
      </c>
      <c r="D208" s="188" t="s">
        <v>154</v>
      </c>
      <c r="E208" s="189" t="s">
        <v>416</v>
      </c>
      <c r="F208" s="190" t="s">
        <v>417</v>
      </c>
      <c r="G208" s="191" t="s">
        <v>386</v>
      </c>
      <c r="H208" s="192">
        <v>2.5510000000000002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43</v>
      </c>
      <c r="O208" s="7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158</v>
      </c>
      <c r="AT208" s="200" t="s">
        <v>154</v>
      </c>
      <c r="AU208" s="200" t="s">
        <v>88</v>
      </c>
      <c r="AY208" s="18" t="s">
        <v>151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158</v>
      </c>
      <c r="BM208" s="200" t="s">
        <v>844</v>
      </c>
    </row>
    <row r="209" spans="1:65" s="13" customFormat="1" ht="11.25">
      <c r="B209" s="202"/>
      <c r="C209" s="203"/>
      <c r="D209" s="204" t="s">
        <v>160</v>
      </c>
      <c r="E209" s="205" t="s">
        <v>1</v>
      </c>
      <c r="F209" s="206" t="s">
        <v>845</v>
      </c>
      <c r="G209" s="203"/>
      <c r="H209" s="207">
        <v>2.5510000000000002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160</v>
      </c>
      <c r="AU209" s="213" t="s">
        <v>88</v>
      </c>
      <c r="AV209" s="13" t="s">
        <v>88</v>
      </c>
      <c r="AW209" s="13" t="s">
        <v>34</v>
      </c>
      <c r="AX209" s="13" t="s">
        <v>78</v>
      </c>
      <c r="AY209" s="213" t="s">
        <v>151</v>
      </c>
    </row>
    <row r="210" spans="1:65" s="14" customFormat="1" ht="11.25">
      <c r="B210" s="214"/>
      <c r="C210" s="215"/>
      <c r="D210" s="204" t="s">
        <v>160</v>
      </c>
      <c r="E210" s="216" t="s">
        <v>1</v>
      </c>
      <c r="F210" s="217" t="s">
        <v>172</v>
      </c>
      <c r="G210" s="215"/>
      <c r="H210" s="218">
        <v>2.5510000000000002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160</v>
      </c>
      <c r="AU210" s="224" t="s">
        <v>88</v>
      </c>
      <c r="AV210" s="14" t="s">
        <v>158</v>
      </c>
      <c r="AW210" s="14" t="s">
        <v>34</v>
      </c>
      <c r="AX210" s="14" t="s">
        <v>86</v>
      </c>
      <c r="AY210" s="224" t="s">
        <v>151</v>
      </c>
    </row>
    <row r="211" spans="1:65" s="2" customFormat="1" ht="21.75" customHeight="1">
      <c r="A211" s="35"/>
      <c r="B211" s="36"/>
      <c r="C211" s="188" t="s">
        <v>327</v>
      </c>
      <c r="D211" s="188" t="s">
        <v>154</v>
      </c>
      <c r="E211" s="189" t="s">
        <v>846</v>
      </c>
      <c r="F211" s="190" t="s">
        <v>847</v>
      </c>
      <c r="G211" s="191" t="s">
        <v>386</v>
      </c>
      <c r="H211" s="192">
        <v>40.466000000000001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43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158</v>
      </c>
      <c r="AT211" s="200" t="s">
        <v>154</v>
      </c>
      <c r="AU211" s="200" t="s">
        <v>88</v>
      </c>
      <c r="AY211" s="18" t="s">
        <v>151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86</v>
      </c>
      <c r="BK211" s="201">
        <f>ROUND(I211*H211,2)</f>
        <v>0</v>
      </c>
      <c r="BL211" s="18" t="s">
        <v>158</v>
      </c>
      <c r="BM211" s="200" t="s">
        <v>848</v>
      </c>
    </row>
    <row r="212" spans="1:65" s="12" customFormat="1" ht="25.9" customHeight="1">
      <c r="B212" s="172"/>
      <c r="C212" s="173"/>
      <c r="D212" s="174" t="s">
        <v>77</v>
      </c>
      <c r="E212" s="175" t="s">
        <v>419</v>
      </c>
      <c r="F212" s="175" t="s">
        <v>420</v>
      </c>
      <c r="G212" s="173"/>
      <c r="H212" s="173"/>
      <c r="I212" s="176"/>
      <c r="J212" s="177">
        <f>BK212</f>
        <v>0</v>
      </c>
      <c r="K212" s="173"/>
      <c r="L212" s="178"/>
      <c r="M212" s="179"/>
      <c r="N212" s="180"/>
      <c r="O212" s="180"/>
      <c r="P212" s="181">
        <f>P213+P246+P270+P277+P285</f>
        <v>0</v>
      </c>
      <c r="Q212" s="180"/>
      <c r="R212" s="181">
        <f>R213+R246+R270+R277+R285</f>
        <v>1.3490749000000002</v>
      </c>
      <c r="S212" s="180"/>
      <c r="T212" s="182">
        <f>T213+T246+T270+T277+T285</f>
        <v>3.6292080000000002</v>
      </c>
      <c r="AR212" s="183" t="s">
        <v>88</v>
      </c>
      <c r="AT212" s="184" t="s">
        <v>77</v>
      </c>
      <c r="AU212" s="184" t="s">
        <v>78</v>
      </c>
      <c r="AY212" s="183" t="s">
        <v>151</v>
      </c>
      <c r="BK212" s="185">
        <f>BK213+BK246+BK270+BK277+BK285</f>
        <v>0</v>
      </c>
    </row>
    <row r="213" spans="1:65" s="12" customFormat="1" ht="22.9" customHeight="1">
      <c r="B213" s="172"/>
      <c r="C213" s="173"/>
      <c r="D213" s="174" t="s">
        <v>77</v>
      </c>
      <c r="E213" s="186" t="s">
        <v>849</v>
      </c>
      <c r="F213" s="186" t="s">
        <v>850</v>
      </c>
      <c r="G213" s="173"/>
      <c r="H213" s="173"/>
      <c r="I213" s="176"/>
      <c r="J213" s="187">
        <f>BK213</f>
        <v>0</v>
      </c>
      <c r="K213" s="173"/>
      <c r="L213" s="178"/>
      <c r="M213" s="179"/>
      <c r="N213" s="180"/>
      <c r="O213" s="180"/>
      <c r="P213" s="181">
        <f>SUM(P214:P245)</f>
        <v>0</v>
      </c>
      <c r="Q213" s="180"/>
      <c r="R213" s="181">
        <f>SUM(R214:R245)</f>
        <v>0.85137570000000007</v>
      </c>
      <c r="S213" s="180"/>
      <c r="T213" s="182">
        <f>SUM(T214:T245)</f>
        <v>3.2810000000000001</v>
      </c>
      <c r="AR213" s="183" t="s">
        <v>88</v>
      </c>
      <c r="AT213" s="184" t="s">
        <v>77</v>
      </c>
      <c r="AU213" s="184" t="s">
        <v>86</v>
      </c>
      <c r="AY213" s="183" t="s">
        <v>151</v>
      </c>
      <c r="BK213" s="185">
        <f>SUM(BK214:BK245)</f>
        <v>0</v>
      </c>
    </row>
    <row r="214" spans="1:65" s="2" customFormat="1" ht="33" customHeight="1">
      <c r="A214" s="35"/>
      <c r="B214" s="36"/>
      <c r="C214" s="188" t="s">
        <v>331</v>
      </c>
      <c r="D214" s="188" t="s">
        <v>154</v>
      </c>
      <c r="E214" s="189" t="s">
        <v>851</v>
      </c>
      <c r="F214" s="190" t="s">
        <v>852</v>
      </c>
      <c r="G214" s="191" t="s">
        <v>157</v>
      </c>
      <c r="H214" s="192">
        <v>1.4690000000000001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43</v>
      </c>
      <c r="O214" s="72"/>
      <c r="P214" s="198">
        <f>O214*H214</f>
        <v>0</v>
      </c>
      <c r="Q214" s="198">
        <v>1.89E-3</v>
      </c>
      <c r="R214" s="198">
        <f>Q214*H214</f>
        <v>2.77641E-3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229</v>
      </c>
      <c r="AT214" s="200" t="s">
        <v>154</v>
      </c>
      <c r="AU214" s="200" t="s">
        <v>88</v>
      </c>
      <c r="AY214" s="18" t="s">
        <v>151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86</v>
      </c>
      <c r="BK214" s="201">
        <f>ROUND(I214*H214,2)</f>
        <v>0</v>
      </c>
      <c r="BL214" s="18" t="s">
        <v>229</v>
      </c>
      <c r="BM214" s="200" t="s">
        <v>853</v>
      </c>
    </row>
    <row r="215" spans="1:65" s="13" customFormat="1" ht="11.25">
      <c r="B215" s="202"/>
      <c r="C215" s="203"/>
      <c r="D215" s="204" t="s">
        <v>160</v>
      </c>
      <c r="E215" s="205" t="s">
        <v>1</v>
      </c>
      <c r="F215" s="206" t="s">
        <v>854</v>
      </c>
      <c r="G215" s="203"/>
      <c r="H215" s="207">
        <v>1.4690000000000001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160</v>
      </c>
      <c r="AU215" s="213" t="s">
        <v>88</v>
      </c>
      <c r="AV215" s="13" t="s">
        <v>88</v>
      </c>
      <c r="AW215" s="13" t="s">
        <v>34</v>
      </c>
      <c r="AX215" s="13" t="s">
        <v>78</v>
      </c>
      <c r="AY215" s="213" t="s">
        <v>151</v>
      </c>
    </row>
    <row r="216" spans="1:65" s="14" customFormat="1" ht="11.25">
      <c r="B216" s="214"/>
      <c r="C216" s="215"/>
      <c r="D216" s="204" t="s">
        <v>160</v>
      </c>
      <c r="E216" s="216" t="s">
        <v>1</v>
      </c>
      <c r="F216" s="217" t="s">
        <v>172</v>
      </c>
      <c r="G216" s="215"/>
      <c r="H216" s="218">
        <v>1.4690000000000001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160</v>
      </c>
      <c r="AU216" s="224" t="s">
        <v>88</v>
      </c>
      <c r="AV216" s="14" t="s">
        <v>158</v>
      </c>
      <c r="AW216" s="14" t="s">
        <v>34</v>
      </c>
      <c r="AX216" s="14" t="s">
        <v>86</v>
      </c>
      <c r="AY216" s="224" t="s">
        <v>151</v>
      </c>
    </row>
    <row r="217" spans="1:65" s="2" customFormat="1" ht="21.75" customHeight="1">
      <c r="A217" s="35"/>
      <c r="B217" s="36"/>
      <c r="C217" s="188" t="s">
        <v>336</v>
      </c>
      <c r="D217" s="188" t="s">
        <v>154</v>
      </c>
      <c r="E217" s="189" t="s">
        <v>855</v>
      </c>
      <c r="F217" s="190" t="s">
        <v>856</v>
      </c>
      <c r="G217" s="191" t="s">
        <v>213</v>
      </c>
      <c r="H217" s="192">
        <v>81.099999999999994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43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0.03</v>
      </c>
      <c r="T217" s="199">
        <f>S217*H217</f>
        <v>2.4329999999999998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229</v>
      </c>
      <c r="AT217" s="200" t="s">
        <v>154</v>
      </c>
      <c r="AU217" s="200" t="s">
        <v>88</v>
      </c>
      <c r="AY217" s="18" t="s">
        <v>151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86</v>
      </c>
      <c r="BK217" s="201">
        <f>ROUND(I217*H217,2)</f>
        <v>0</v>
      </c>
      <c r="BL217" s="18" t="s">
        <v>229</v>
      </c>
      <c r="BM217" s="200" t="s">
        <v>857</v>
      </c>
    </row>
    <row r="218" spans="1:65" s="2" customFormat="1" ht="29.25">
      <c r="A218" s="35"/>
      <c r="B218" s="36"/>
      <c r="C218" s="37"/>
      <c r="D218" s="204" t="s">
        <v>279</v>
      </c>
      <c r="E218" s="37"/>
      <c r="F218" s="246" t="s">
        <v>858</v>
      </c>
      <c r="G218" s="37"/>
      <c r="H218" s="37"/>
      <c r="I218" s="247"/>
      <c r="J218" s="37"/>
      <c r="K218" s="37"/>
      <c r="L218" s="40"/>
      <c r="M218" s="248"/>
      <c r="N218" s="249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279</v>
      </c>
      <c r="AU218" s="18" t="s">
        <v>88</v>
      </c>
    </row>
    <row r="219" spans="1:65" s="13" customFormat="1" ht="11.25">
      <c r="B219" s="202"/>
      <c r="C219" s="203"/>
      <c r="D219" s="204" t="s">
        <v>160</v>
      </c>
      <c r="E219" s="205" t="s">
        <v>1</v>
      </c>
      <c r="F219" s="206" t="s">
        <v>859</v>
      </c>
      <c r="G219" s="203"/>
      <c r="H219" s="207">
        <v>15.9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160</v>
      </c>
      <c r="AU219" s="213" t="s">
        <v>88</v>
      </c>
      <c r="AV219" s="13" t="s">
        <v>88</v>
      </c>
      <c r="AW219" s="13" t="s">
        <v>34</v>
      </c>
      <c r="AX219" s="13" t="s">
        <v>78</v>
      </c>
      <c r="AY219" s="213" t="s">
        <v>151</v>
      </c>
    </row>
    <row r="220" spans="1:65" s="13" customFormat="1" ht="11.25">
      <c r="B220" s="202"/>
      <c r="C220" s="203"/>
      <c r="D220" s="204" t="s">
        <v>160</v>
      </c>
      <c r="E220" s="205" t="s">
        <v>1</v>
      </c>
      <c r="F220" s="206" t="s">
        <v>860</v>
      </c>
      <c r="G220" s="203"/>
      <c r="H220" s="207">
        <v>21.2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160</v>
      </c>
      <c r="AU220" s="213" t="s">
        <v>88</v>
      </c>
      <c r="AV220" s="13" t="s">
        <v>88</v>
      </c>
      <c r="AW220" s="13" t="s">
        <v>34</v>
      </c>
      <c r="AX220" s="13" t="s">
        <v>78</v>
      </c>
      <c r="AY220" s="213" t="s">
        <v>151</v>
      </c>
    </row>
    <row r="221" spans="1:65" s="13" customFormat="1" ht="11.25">
      <c r="B221" s="202"/>
      <c r="C221" s="203"/>
      <c r="D221" s="204" t="s">
        <v>160</v>
      </c>
      <c r="E221" s="205" t="s">
        <v>1</v>
      </c>
      <c r="F221" s="206" t="s">
        <v>861</v>
      </c>
      <c r="G221" s="203"/>
      <c r="H221" s="207">
        <v>44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160</v>
      </c>
      <c r="AU221" s="213" t="s">
        <v>88</v>
      </c>
      <c r="AV221" s="13" t="s">
        <v>88</v>
      </c>
      <c r="AW221" s="13" t="s">
        <v>34</v>
      </c>
      <c r="AX221" s="13" t="s">
        <v>78</v>
      </c>
      <c r="AY221" s="213" t="s">
        <v>151</v>
      </c>
    </row>
    <row r="222" spans="1:65" s="14" customFormat="1" ht="11.25">
      <c r="B222" s="214"/>
      <c r="C222" s="215"/>
      <c r="D222" s="204" t="s">
        <v>160</v>
      </c>
      <c r="E222" s="216" t="s">
        <v>1</v>
      </c>
      <c r="F222" s="217" t="s">
        <v>172</v>
      </c>
      <c r="G222" s="215"/>
      <c r="H222" s="218">
        <v>81.099999999999994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160</v>
      </c>
      <c r="AU222" s="224" t="s">
        <v>88</v>
      </c>
      <c r="AV222" s="14" t="s">
        <v>158</v>
      </c>
      <c r="AW222" s="14" t="s">
        <v>34</v>
      </c>
      <c r="AX222" s="14" t="s">
        <v>86</v>
      </c>
      <c r="AY222" s="224" t="s">
        <v>151</v>
      </c>
    </row>
    <row r="223" spans="1:65" s="2" customFormat="1" ht="21.75" customHeight="1">
      <c r="A223" s="35"/>
      <c r="B223" s="36"/>
      <c r="C223" s="188" t="s">
        <v>341</v>
      </c>
      <c r="D223" s="188" t="s">
        <v>154</v>
      </c>
      <c r="E223" s="189" t="s">
        <v>862</v>
      </c>
      <c r="F223" s="190" t="s">
        <v>863</v>
      </c>
      <c r="G223" s="191" t="s">
        <v>183</v>
      </c>
      <c r="H223" s="192">
        <v>42.4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43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229</v>
      </c>
      <c r="AT223" s="200" t="s">
        <v>154</v>
      </c>
      <c r="AU223" s="200" t="s">
        <v>88</v>
      </c>
      <c r="AY223" s="18" t="s">
        <v>151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86</v>
      </c>
      <c r="BK223" s="201">
        <f>ROUND(I223*H223,2)</f>
        <v>0</v>
      </c>
      <c r="BL223" s="18" t="s">
        <v>229</v>
      </c>
      <c r="BM223" s="200" t="s">
        <v>864</v>
      </c>
    </row>
    <row r="224" spans="1:65" s="13" customFormat="1" ht="11.25">
      <c r="B224" s="202"/>
      <c r="C224" s="203"/>
      <c r="D224" s="204" t="s">
        <v>160</v>
      </c>
      <c r="E224" s="205" t="s">
        <v>1</v>
      </c>
      <c r="F224" s="206" t="s">
        <v>865</v>
      </c>
      <c r="G224" s="203"/>
      <c r="H224" s="207">
        <v>42.4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160</v>
      </c>
      <c r="AU224" s="213" t="s">
        <v>88</v>
      </c>
      <c r="AV224" s="13" t="s">
        <v>88</v>
      </c>
      <c r="AW224" s="13" t="s">
        <v>34</v>
      </c>
      <c r="AX224" s="13" t="s">
        <v>86</v>
      </c>
      <c r="AY224" s="213" t="s">
        <v>151</v>
      </c>
    </row>
    <row r="225" spans="1:65" s="2" customFormat="1" ht="16.5" customHeight="1">
      <c r="A225" s="35"/>
      <c r="B225" s="36"/>
      <c r="C225" s="250" t="s">
        <v>345</v>
      </c>
      <c r="D225" s="250" t="s">
        <v>291</v>
      </c>
      <c r="E225" s="251" t="s">
        <v>866</v>
      </c>
      <c r="F225" s="252" t="s">
        <v>867</v>
      </c>
      <c r="G225" s="253" t="s">
        <v>183</v>
      </c>
      <c r="H225" s="254">
        <v>46.64</v>
      </c>
      <c r="I225" s="255"/>
      <c r="J225" s="256">
        <f>ROUND(I225*H225,2)</f>
        <v>0</v>
      </c>
      <c r="K225" s="257"/>
      <c r="L225" s="258"/>
      <c r="M225" s="259" t="s">
        <v>1</v>
      </c>
      <c r="N225" s="260" t="s">
        <v>43</v>
      </c>
      <c r="O225" s="72"/>
      <c r="P225" s="198">
        <f>O225*H225</f>
        <v>0</v>
      </c>
      <c r="Q225" s="198">
        <v>1.023E-2</v>
      </c>
      <c r="R225" s="198">
        <f>Q225*H225</f>
        <v>0.47712719999999997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323</v>
      </c>
      <c r="AT225" s="200" t="s">
        <v>291</v>
      </c>
      <c r="AU225" s="200" t="s">
        <v>88</v>
      </c>
      <c r="AY225" s="18" t="s">
        <v>151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86</v>
      </c>
      <c r="BK225" s="201">
        <f>ROUND(I225*H225,2)</f>
        <v>0</v>
      </c>
      <c r="BL225" s="18" t="s">
        <v>229</v>
      </c>
      <c r="BM225" s="200" t="s">
        <v>868</v>
      </c>
    </row>
    <row r="226" spans="1:65" s="13" customFormat="1" ht="11.25">
      <c r="B226" s="202"/>
      <c r="C226" s="203"/>
      <c r="D226" s="204" t="s">
        <v>160</v>
      </c>
      <c r="E226" s="205" t="s">
        <v>1</v>
      </c>
      <c r="F226" s="206" t="s">
        <v>869</v>
      </c>
      <c r="G226" s="203"/>
      <c r="H226" s="207">
        <v>46.64</v>
      </c>
      <c r="I226" s="208"/>
      <c r="J226" s="203"/>
      <c r="K226" s="203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160</v>
      </c>
      <c r="AU226" s="213" t="s">
        <v>88</v>
      </c>
      <c r="AV226" s="13" t="s">
        <v>88</v>
      </c>
      <c r="AW226" s="13" t="s">
        <v>34</v>
      </c>
      <c r="AX226" s="13" t="s">
        <v>78</v>
      </c>
      <c r="AY226" s="213" t="s">
        <v>151</v>
      </c>
    </row>
    <row r="227" spans="1:65" s="14" customFormat="1" ht="11.25">
      <c r="B227" s="214"/>
      <c r="C227" s="215"/>
      <c r="D227" s="204" t="s">
        <v>160</v>
      </c>
      <c r="E227" s="216" t="s">
        <v>1</v>
      </c>
      <c r="F227" s="217" t="s">
        <v>172</v>
      </c>
      <c r="G227" s="215"/>
      <c r="H227" s="218">
        <v>46.64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160</v>
      </c>
      <c r="AU227" s="224" t="s">
        <v>88</v>
      </c>
      <c r="AV227" s="14" t="s">
        <v>158</v>
      </c>
      <c r="AW227" s="14" t="s">
        <v>34</v>
      </c>
      <c r="AX227" s="14" t="s">
        <v>86</v>
      </c>
      <c r="AY227" s="224" t="s">
        <v>151</v>
      </c>
    </row>
    <row r="228" spans="1:65" s="2" customFormat="1" ht="16.5" customHeight="1">
      <c r="A228" s="35"/>
      <c r="B228" s="36"/>
      <c r="C228" s="188" t="s">
        <v>349</v>
      </c>
      <c r="D228" s="188" t="s">
        <v>154</v>
      </c>
      <c r="E228" s="189" t="s">
        <v>870</v>
      </c>
      <c r="F228" s="190" t="s">
        <v>871</v>
      </c>
      <c r="G228" s="191" t="s">
        <v>183</v>
      </c>
      <c r="H228" s="192">
        <v>42.4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43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1.4999999999999999E-2</v>
      </c>
      <c r="T228" s="199">
        <f>S228*H228</f>
        <v>0.63600000000000001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229</v>
      </c>
      <c r="AT228" s="200" t="s">
        <v>154</v>
      </c>
      <c r="AU228" s="200" t="s">
        <v>88</v>
      </c>
      <c r="AY228" s="18" t="s">
        <v>151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86</v>
      </c>
      <c r="BK228" s="201">
        <f>ROUND(I228*H228,2)</f>
        <v>0</v>
      </c>
      <c r="BL228" s="18" t="s">
        <v>229</v>
      </c>
      <c r="BM228" s="200" t="s">
        <v>872</v>
      </c>
    </row>
    <row r="229" spans="1:65" s="2" customFormat="1" ht="21.75" customHeight="1">
      <c r="A229" s="35"/>
      <c r="B229" s="36"/>
      <c r="C229" s="188" t="s">
        <v>353</v>
      </c>
      <c r="D229" s="188" t="s">
        <v>154</v>
      </c>
      <c r="E229" s="189" t="s">
        <v>873</v>
      </c>
      <c r="F229" s="190" t="s">
        <v>874</v>
      </c>
      <c r="G229" s="191" t="s">
        <v>183</v>
      </c>
      <c r="H229" s="192">
        <v>42.4</v>
      </c>
      <c r="I229" s="193"/>
      <c r="J229" s="194">
        <f>ROUND(I229*H229,2)</f>
        <v>0</v>
      </c>
      <c r="K229" s="195"/>
      <c r="L229" s="40"/>
      <c r="M229" s="196" t="s">
        <v>1</v>
      </c>
      <c r="N229" s="197" t="s">
        <v>43</v>
      </c>
      <c r="O229" s="72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229</v>
      </c>
      <c r="AT229" s="200" t="s">
        <v>154</v>
      </c>
      <c r="AU229" s="200" t="s">
        <v>88</v>
      </c>
      <c r="AY229" s="18" t="s">
        <v>151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8" t="s">
        <v>86</v>
      </c>
      <c r="BK229" s="201">
        <f>ROUND(I229*H229,2)</f>
        <v>0</v>
      </c>
      <c r="BL229" s="18" t="s">
        <v>229</v>
      </c>
      <c r="BM229" s="200" t="s">
        <v>875</v>
      </c>
    </row>
    <row r="230" spans="1:65" s="2" customFormat="1" ht="16.5" customHeight="1">
      <c r="A230" s="35"/>
      <c r="B230" s="36"/>
      <c r="C230" s="250" t="s">
        <v>357</v>
      </c>
      <c r="D230" s="250" t="s">
        <v>291</v>
      </c>
      <c r="E230" s="251" t="s">
        <v>876</v>
      </c>
      <c r="F230" s="252" t="s">
        <v>877</v>
      </c>
      <c r="G230" s="253" t="s">
        <v>157</v>
      </c>
      <c r="H230" s="254">
        <v>0.40899999999999997</v>
      </c>
      <c r="I230" s="255"/>
      <c r="J230" s="256">
        <f>ROUND(I230*H230,2)</f>
        <v>0</v>
      </c>
      <c r="K230" s="257"/>
      <c r="L230" s="258"/>
      <c r="M230" s="259" t="s">
        <v>1</v>
      </c>
      <c r="N230" s="260" t="s">
        <v>43</v>
      </c>
      <c r="O230" s="72"/>
      <c r="P230" s="198">
        <f>O230*H230</f>
        <v>0</v>
      </c>
      <c r="Q230" s="198">
        <v>0.55000000000000004</v>
      </c>
      <c r="R230" s="198">
        <f>Q230*H230</f>
        <v>0.22495000000000001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323</v>
      </c>
      <c r="AT230" s="200" t="s">
        <v>291</v>
      </c>
      <c r="AU230" s="200" t="s">
        <v>88</v>
      </c>
      <c r="AY230" s="18" t="s">
        <v>151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86</v>
      </c>
      <c r="BK230" s="201">
        <f>ROUND(I230*H230,2)</f>
        <v>0</v>
      </c>
      <c r="BL230" s="18" t="s">
        <v>229</v>
      </c>
      <c r="BM230" s="200" t="s">
        <v>878</v>
      </c>
    </row>
    <row r="231" spans="1:65" s="13" customFormat="1" ht="11.25">
      <c r="B231" s="202"/>
      <c r="C231" s="203"/>
      <c r="D231" s="204" t="s">
        <v>160</v>
      </c>
      <c r="E231" s="205" t="s">
        <v>1</v>
      </c>
      <c r="F231" s="206" t="s">
        <v>879</v>
      </c>
      <c r="G231" s="203"/>
      <c r="H231" s="207">
        <v>0.35599999999999998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160</v>
      </c>
      <c r="AU231" s="213" t="s">
        <v>88</v>
      </c>
      <c r="AV231" s="13" t="s">
        <v>88</v>
      </c>
      <c r="AW231" s="13" t="s">
        <v>34</v>
      </c>
      <c r="AX231" s="13" t="s">
        <v>78</v>
      </c>
      <c r="AY231" s="213" t="s">
        <v>151</v>
      </c>
    </row>
    <row r="232" spans="1:65" s="13" customFormat="1" ht="11.25">
      <c r="B232" s="202"/>
      <c r="C232" s="203"/>
      <c r="D232" s="204" t="s">
        <v>160</v>
      </c>
      <c r="E232" s="205" t="s">
        <v>1</v>
      </c>
      <c r="F232" s="206" t="s">
        <v>880</v>
      </c>
      <c r="G232" s="203"/>
      <c r="H232" s="207">
        <v>5.2999999999999999E-2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160</v>
      </c>
      <c r="AU232" s="213" t="s">
        <v>88</v>
      </c>
      <c r="AV232" s="13" t="s">
        <v>88</v>
      </c>
      <c r="AW232" s="13" t="s">
        <v>34</v>
      </c>
      <c r="AX232" s="13" t="s">
        <v>78</v>
      </c>
      <c r="AY232" s="213" t="s">
        <v>151</v>
      </c>
    </row>
    <row r="233" spans="1:65" s="14" customFormat="1" ht="11.25">
      <c r="B233" s="214"/>
      <c r="C233" s="215"/>
      <c r="D233" s="204" t="s">
        <v>160</v>
      </c>
      <c r="E233" s="216" t="s">
        <v>1</v>
      </c>
      <c r="F233" s="217" t="s">
        <v>172</v>
      </c>
      <c r="G233" s="215"/>
      <c r="H233" s="218">
        <v>0.40899999999999997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160</v>
      </c>
      <c r="AU233" s="224" t="s">
        <v>88</v>
      </c>
      <c r="AV233" s="14" t="s">
        <v>158</v>
      </c>
      <c r="AW233" s="14" t="s">
        <v>34</v>
      </c>
      <c r="AX233" s="14" t="s">
        <v>86</v>
      </c>
      <c r="AY233" s="224" t="s">
        <v>151</v>
      </c>
    </row>
    <row r="234" spans="1:65" s="2" customFormat="1" ht="21.75" customHeight="1">
      <c r="A234" s="35"/>
      <c r="B234" s="36"/>
      <c r="C234" s="188" t="s">
        <v>361</v>
      </c>
      <c r="D234" s="188" t="s">
        <v>154</v>
      </c>
      <c r="E234" s="189" t="s">
        <v>881</v>
      </c>
      <c r="F234" s="190" t="s">
        <v>882</v>
      </c>
      <c r="G234" s="191" t="s">
        <v>213</v>
      </c>
      <c r="H234" s="192">
        <v>44</v>
      </c>
      <c r="I234" s="193"/>
      <c r="J234" s="194">
        <f>ROUND(I234*H234,2)</f>
        <v>0</v>
      </c>
      <c r="K234" s="195"/>
      <c r="L234" s="40"/>
      <c r="M234" s="196" t="s">
        <v>1</v>
      </c>
      <c r="N234" s="197" t="s">
        <v>43</v>
      </c>
      <c r="O234" s="72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229</v>
      </c>
      <c r="AT234" s="200" t="s">
        <v>154</v>
      </c>
      <c r="AU234" s="200" t="s">
        <v>88</v>
      </c>
      <c r="AY234" s="18" t="s">
        <v>151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86</v>
      </c>
      <c r="BK234" s="201">
        <f>ROUND(I234*H234,2)</f>
        <v>0</v>
      </c>
      <c r="BL234" s="18" t="s">
        <v>229</v>
      </c>
      <c r="BM234" s="200" t="s">
        <v>883</v>
      </c>
    </row>
    <row r="235" spans="1:65" s="13" customFormat="1" ht="11.25">
      <c r="B235" s="202"/>
      <c r="C235" s="203"/>
      <c r="D235" s="204" t="s">
        <v>160</v>
      </c>
      <c r="E235" s="205" t="s">
        <v>1</v>
      </c>
      <c r="F235" s="206" t="s">
        <v>884</v>
      </c>
      <c r="G235" s="203"/>
      <c r="H235" s="207">
        <v>44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160</v>
      </c>
      <c r="AU235" s="213" t="s">
        <v>88</v>
      </c>
      <c r="AV235" s="13" t="s">
        <v>88</v>
      </c>
      <c r="AW235" s="13" t="s">
        <v>34</v>
      </c>
      <c r="AX235" s="13" t="s">
        <v>78</v>
      </c>
      <c r="AY235" s="213" t="s">
        <v>151</v>
      </c>
    </row>
    <row r="236" spans="1:65" s="14" customFormat="1" ht="11.25">
      <c r="B236" s="214"/>
      <c r="C236" s="215"/>
      <c r="D236" s="204" t="s">
        <v>160</v>
      </c>
      <c r="E236" s="216" t="s">
        <v>1</v>
      </c>
      <c r="F236" s="217" t="s">
        <v>172</v>
      </c>
      <c r="G236" s="215"/>
      <c r="H236" s="218">
        <v>44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160</v>
      </c>
      <c r="AU236" s="224" t="s">
        <v>88</v>
      </c>
      <c r="AV236" s="14" t="s">
        <v>158</v>
      </c>
      <c r="AW236" s="14" t="s">
        <v>34</v>
      </c>
      <c r="AX236" s="14" t="s">
        <v>86</v>
      </c>
      <c r="AY236" s="224" t="s">
        <v>151</v>
      </c>
    </row>
    <row r="237" spans="1:65" s="2" customFormat="1" ht="16.5" customHeight="1">
      <c r="A237" s="35"/>
      <c r="B237" s="36"/>
      <c r="C237" s="250" t="s">
        <v>366</v>
      </c>
      <c r="D237" s="250" t="s">
        <v>291</v>
      </c>
      <c r="E237" s="251" t="s">
        <v>876</v>
      </c>
      <c r="F237" s="252" t="s">
        <v>877</v>
      </c>
      <c r="G237" s="253" t="s">
        <v>157</v>
      </c>
      <c r="H237" s="254">
        <v>0.17899999999999999</v>
      </c>
      <c r="I237" s="255"/>
      <c r="J237" s="256">
        <f>ROUND(I237*H237,2)</f>
        <v>0</v>
      </c>
      <c r="K237" s="257"/>
      <c r="L237" s="258"/>
      <c r="M237" s="259" t="s">
        <v>1</v>
      </c>
      <c r="N237" s="260" t="s">
        <v>43</v>
      </c>
      <c r="O237" s="72"/>
      <c r="P237" s="198">
        <f>O237*H237</f>
        <v>0</v>
      </c>
      <c r="Q237" s="198">
        <v>0.55000000000000004</v>
      </c>
      <c r="R237" s="198">
        <f>Q237*H237</f>
        <v>9.845000000000001E-2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323</v>
      </c>
      <c r="AT237" s="200" t="s">
        <v>291</v>
      </c>
      <c r="AU237" s="200" t="s">
        <v>88</v>
      </c>
      <c r="AY237" s="18" t="s">
        <v>151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86</v>
      </c>
      <c r="BK237" s="201">
        <f>ROUND(I237*H237,2)</f>
        <v>0</v>
      </c>
      <c r="BL237" s="18" t="s">
        <v>229</v>
      </c>
      <c r="BM237" s="200" t="s">
        <v>885</v>
      </c>
    </row>
    <row r="238" spans="1:65" s="13" customFormat="1" ht="11.25">
      <c r="B238" s="202"/>
      <c r="C238" s="203"/>
      <c r="D238" s="204" t="s">
        <v>160</v>
      </c>
      <c r="E238" s="205" t="s">
        <v>1</v>
      </c>
      <c r="F238" s="206" t="s">
        <v>886</v>
      </c>
      <c r="G238" s="203"/>
      <c r="H238" s="207">
        <v>0.158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160</v>
      </c>
      <c r="AU238" s="213" t="s">
        <v>88</v>
      </c>
      <c r="AV238" s="13" t="s">
        <v>88</v>
      </c>
      <c r="AW238" s="13" t="s">
        <v>34</v>
      </c>
      <c r="AX238" s="13" t="s">
        <v>78</v>
      </c>
      <c r="AY238" s="213" t="s">
        <v>151</v>
      </c>
    </row>
    <row r="239" spans="1:65" s="13" customFormat="1" ht="11.25">
      <c r="B239" s="202"/>
      <c r="C239" s="203"/>
      <c r="D239" s="204" t="s">
        <v>160</v>
      </c>
      <c r="E239" s="205" t="s">
        <v>1</v>
      </c>
      <c r="F239" s="206" t="s">
        <v>887</v>
      </c>
      <c r="G239" s="203"/>
      <c r="H239" s="207">
        <v>2.1000000000000001E-2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160</v>
      </c>
      <c r="AU239" s="213" t="s">
        <v>88</v>
      </c>
      <c r="AV239" s="13" t="s">
        <v>88</v>
      </c>
      <c r="AW239" s="13" t="s">
        <v>34</v>
      </c>
      <c r="AX239" s="13" t="s">
        <v>78</v>
      </c>
      <c r="AY239" s="213" t="s">
        <v>151</v>
      </c>
    </row>
    <row r="240" spans="1:65" s="14" customFormat="1" ht="11.25">
      <c r="B240" s="214"/>
      <c r="C240" s="215"/>
      <c r="D240" s="204" t="s">
        <v>160</v>
      </c>
      <c r="E240" s="216" t="s">
        <v>1</v>
      </c>
      <c r="F240" s="217" t="s">
        <v>172</v>
      </c>
      <c r="G240" s="215"/>
      <c r="H240" s="218">
        <v>0.17899999999999999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160</v>
      </c>
      <c r="AU240" s="224" t="s">
        <v>88</v>
      </c>
      <c r="AV240" s="14" t="s">
        <v>158</v>
      </c>
      <c r="AW240" s="14" t="s">
        <v>34</v>
      </c>
      <c r="AX240" s="14" t="s">
        <v>86</v>
      </c>
      <c r="AY240" s="224" t="s">
        <v>151</v>
      </c>
    </row>
    <row r="241" spans="1:65" s="2" customFormat="1" ht="21.75" customHeight="1">
      <c r="A241" s="35"/>
      <c r="B241" s="36"/>
      <c r="C241" s="188" t="s">
        <v>372</v>
      </c>
      <c r="D241" s="188" t="s">
        <v>154</v>
      </c>
      <c r="E241" s="189" t="s">
        <v>888</v>
      </c>
      <c r="F241" s="190" t="s">
        <v>889</v>
      </c>
      <c r="G241" s="191" t="s">
        <v>183</v>
      </c>
      <c r="H241" s="192">
        <v>42.4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43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5.0000000000000001E-3</v>
      </c>
      <c r="T241" s="199">
        <f>S241*H241</f>
        <v>0.21199999999999999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229</v>
      </c>
      <c r="AT241" s="200" t="s">
        <v>154</v>
      </c>
      <c r="AU241" s="200" t="s">
        <v>88</v>
      </c>
      <c r="AY241" s="18" t="s">
        <v>151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86</v>
      </c>
      <c r="BK241" s="201">
        <f>ROUND(I241*H241,2)</f>
        <v>0</v>
      </c>
      <c r="BL241" s="18" t="s">
        <v>229</v>
      </c>
      <c r="BM241" s="200" t="s">
        <v>890</v>
      </c>
    </row>
    <row r="242" spans="1:65" s="2" customFormat="1" ht="21.75" customHeight="1">
      <c r="A242" s="35"/>
      <c r="B242" s="36"/>
      <c r="C242" s="188" t="s">
        <v>377</v>
      </c>
      <c r="D242" s="188" t="s">
        <v>154</v>
      </c>
      <c r="E242" s="189" t="s">
        <v>891</v>
      </c>
      <c r="F242" s="190" t="s">
        <v>892</v>
      </c>
      <c r="G242" s="191" t="s">
        <v>157</v>
      </c>
      <c r="H242" s="192">
        <v>2.0569999999999999</v>
      </c>
      <c r="I242" s="193"/>
      <c r="J242" s="194">
        <f>ROUND(I242*H242,2)</f>
        <v>0</v>
      </c>
      <c r="K242" s="195"/>
      <c r="L242" s="40"/>
      <c r="M242" s="196" t="s">
        <v>1</v>
      </c>
      <c r="N242" s="197" t="s">
        <v>43</v>
      </c>
      <c r="O242" s="72"/>
      <c r="P242" s="198">
        <f>O242*H242</f>
        <v>0</v>
      </c>
      <c r="Q242" s="198">
        <v>2.3369999999999998E-2</v>
      </c>
      <c r="R242" s="198">
        <f>Q242*H242</f>
        <v>4.8072089999999998E-2</v>
      </c>
      <c r="S242" s="198">
        <v>0</v>
      </c>
      <c r="T242" s="19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229</v>
      </c>
      <c r="AT242" s="200" t="s">
        <v>154</v>
      </c>
      <c r="AU242" s="200" t="s">
        <v>88</v>
      </c>
      <c r="AY242" s="18" t="s">
        <v>151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8" t="s">
        <v>86</v>
      </c>
      <c r="BK242" s="201">
        <f>ROUND(I242*H242,2)</f>
        <v>0</v>
      </c>
      <c r="BL242" s="18" t="s">
        <v>229</v>
      </c>
      <c r="BM242" s="200" t="s">
        <v>893</v>
      </c>
    </row>
    <row r="243" spans="1:65" s="13" customFormat="1" ht="11.25">
      <c r="B243" s="202"/>
      <c r="C243" s="203"/>
      <c r="D243" s="204" t="s">
        <v>160</v>
      </c>
      <c r="E243" s="205" t="s">
        <v>1</v>
      </c>
      <c r="F243" s="206" t="s">
        <v>894</v>
      </c>
      <c r="G243" s="203"/>
      <c r="H243" s="207">
        <v>2.0569999999999999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160</v>
      </c>
      <c r="AU243" s="213" t="s">
        <v>88</v>
      </c>
      <c r="AV243" s="13" t="s">
        <v>88</v>
      </c>
      <c r="AW243" s="13" t="s">
        <v>34</v>
      </c>
      <c r="AX243" s="13" t="s">
        <v>78</v>
      </c>
      <c r="AY243" s="213" t="s">
        <v>151</v>
      </c>
    </row>
    <row r="244" spans="1:65" s="14" customFormat="1" ht="11.25">
      <c r="B244" s="214"/>
      <c r="C244" s="215"/>
      <c r="D244" s="204" t="s">
        <v>160</v>
      </c>
      <c r="E244" s="216" t="s">
        <v>1</v>
      </c>
      <c r="F244" s="217" t="s">
        <v>172</v>
      </c>
      <c r="G244" s="215"/>
      <c r="H244" s="218">
        <v>2.0569999999999999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160</v>
      </c>
      <c r="AU244" s="224" t="s">
        <v>88</v>
      </c>
      <c r="AV244" s="14" t="s">
        <v>158</v>
      </c>
      <c r="AW244" s="14" t="s">
        <v>34</v>
      </c>
      <c r="AX244" s="14" t="s">
        <v>86</v>
      </c>
      <c r="AY244" s="224" t="s">
        <v>151</v>
      </c>
    </row>
    <row r="245" spans="1:65" s="2" customFormat="1" ht="21.75" customHeight="1">
      <c r="A245" s="35"/>
      <c r="B245" s="36"/>
      <c r="C245" s="188" t="s">
        <v>383</v>
      </c>
      <c r="D245" s="188" t="s">
        <v>154</v>
      </c>
      <c r="E245" s="189" t="s">
        <v>895</v>
      </c>
      <c r="F245" s="190" t="s">
        <v>896</v>
      </c>
      <c r="G245" s="191" t="s">
        <v>508</v>
      </c>
      <c r="H245" s="261"/>
      <c r="I245" s="193"/>
      <c r="J245" s="194">
        <f>ROUND(I245*H245,2)</f>
        <v>0</v>
      </c>
      <c r="K245" s="195"/>
      <c r="L245" s="40"/>
      <c r="M245" s="196" t="s">
        <v>1</v>
      </c>
      <c r="N245" s="197" t="s">
        <v>43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229</v>
      </c>
      <c r="AT245" s="200" t="s">
        <v>154</v>
      </c>
      <c r="AU245" s="200" t="s">
        <v>88</v>
      </c>
      <c r="AY245" s="18" t="s">
        <v>151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86</v>
      </c>
      <c r="BK245" s="201">
        <f>ROUND(I245*H245,2)</f>
        <v>0</v>
      </c>
      <c r="BL245" s="18" t="s">
        <v>229</v>
      </c>
      <c r="BM245" s="200" t="s">
        <v>897</v>
      </c>
    </row>
    <row r="246" spans="1:65" s="12" customFormat="1" ht="22.9" customHeight="1">
      <c r="B246" s="172"/>
      <c r="C246" s="173"/>
      <c r="D246" s="174" t="s">
        <v>77</v>
      </c>
      <c r="E246" s="186" t="s">
        <v>479</v>
      </c>
      <c r="F246" s="186" t="s">
        <v>480</v>
      </c>
      <c r="G246" s="173"/>
      <c r="H246" s="173"/>
      <c r="I246" s="176"/>
      <c r="J246" s="187">
        <f>BK246</f>
        <v>0</v>
      </c>
      <c r="K246" s="173"/>
      <c r="L246" s="178"/>
      <c r="M246" s="179"/>
      <c r="N246" s="180"/>
      <c r="O246" s="180"/>
      <c r="P246" s="181">
        <f>SUM(P247:P269)</f>
        <v>0</v>
      </c>
      <c r="Q246" s="180"/>
      <c r="R246" s="181">
        <f>SUM(R247:R269)</f>
        <v>0.40732299999999999</v>
      </c>
      <c r="S246" s="180"/>
      <c r="T246" s="182">
        <f>SUM(T247:T269)</f>
        <v>0.34820799999999996</v>
      </c>
      <c r="AR246" s="183" t="s">
        <v>88</v>
      </c>
      <c r="AT246" s="184" t="s">
        <v>77</v>
      </c>
      <c r="AU246" s="184" t="s">
        <v>86</v>
      </c>
      <c r="AY246" s="183" t="s">
        <v>151</v>
      </c>
      <c r="BK246" s="185">
        <f>SUM(BK247:BK269)</f>
        <v>0</v>
      </c>
    </row>
    <row r="247" spans="1:65" s="2" customFormat="1" ht="16.5" customHeight="1">
      <c r="A247" s="35"/>
      <c r="B247" s="36"/>
      <c r="C247" s="188" t="s">
        <v>389</v>
      </c>
      <c r="D247" s="188" t="s">
        <v>154</v>
      </c>
      <c r="E247" s="189" t="s">
        <v>898</v>
      </c>
      <c r="F247" s="190" t="s">
        <v>899</v>
      </c>
      <c r="G247" s="191" t="s">
        <v>183</v>
      </c>
      <c r="H247" s="192">
        <v>42.4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43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5.94E-3</v>
      </c>
      <c r="T247" s="199">
        <f>S247*H247</f>
        <v>0.25185599999999997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229</v>
      </c>
      <c r="AT247" s="200" t="s">
        <v>154</v>
      </c>
      <c r="AU247" s="200" t="s">
        <v>88</v>
      </c>
      <c r="AY247" s="18" t="s">
        <v>151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86</v>
      </c>
      <c r="BK247" s="201">
        <f>ROUND(I247*H247,2)</f>
        <v>0</v>
      </c>
      <c r="BL247" s="18" t="s">
        <v>229</v>
      </c>
      <c r="BM247" s="200" t="s">
        <v>900</v>
      </c>
    </row>
    <row r="248" spans="1:65" s="13" customFormat="1" ht="11.25">
      <c r="B248" s="202"/>
      <c r="C248" s="203"/>
      <c r="D248" s="204" t="s">
        <v>160</v>
      </c>
      <c r="E248" s="205" t="s">
        <v>1</v>
      </c>
      <c r="F248" s="206" t="s">
        <v>865</v>
      </c>
      <c r="G248" s="203"/>
      <c r="H248" s="207">
        <v>42.4</v>
      </c>
      <c r="I248" s="208"/>
      <c r="J248" s="203"/>
      <c r="K248" s="203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160</v>
      </c>
      <c r="AU248" s="213" t="s">
        <v>88</v>
      </c>
      <c r="AV248" s="13" t="s">
        <v>88</v>
      </c>
      <c r="AW248" s="13" t="s">
        <v>34</v>
      </c>
      <c r="AX248" s="13" t="s">
        <v>86</v>
      </c>
      <c r="AY248" s="213" t="s">
        <v>151</v>
      </c>
    </row>
    <row r="249" spans="1:65" s="2" customFormat="1" ht="16.5" customHeight="1">
      <c r="A249" s="35"/>
      <c r="B249" s="36"/>
      <c r="C249" s="188" t="s">
        <v>393</v>
      </c>
      <c r="D249" s="188" t="s">
        <v>154</v>
      </c>
      <c r="E249" s="189" t="s">
        <v>901</v>
      </c>
      <c r="F249" s="190" t="s">
        <v>902</v>
      </c>
      <c r="G249" s="191" t="s">
        <v>213</v>
      </c>
      <c r="H249" s="192">
        <v>5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43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1.6999999999999999E-3</v>
      </c>
      <c r="T249" s="199">
        <f>S249*H249</f>
        <v>8.4999999999999989E-3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229</v>
      </c>
      <c r="AT249" s="200" t="s">
        <v>154</v>
      </c>
      <c r="AU249" s="200" t="s">
        <v>88</v>
      </c>
      <c r="AY249" s="18" t="s">
        <v>151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86</v>
      </c>
      <c r="BK249" s="201">
        <f>ROUND(I249*H249,2)</f>
        <v>0</v>
      </c>
      <c r="BL249" s="18" t="s">
        <v>229</v>
      </c>
      <c r="BM249" s="200" t="s">
        <v>903</v>
      </c>
    </row>
    <row r="250" spans="1:65" s="13" customFormat="1" ht="11.25">
      <c r="B250" s="202"/>
      <c r="C250" s="203"/>
      <c r="D250" s="204" t="s">
        <v>160</v>
      </c>
      <c r="E250" s="205" t="s">
        <v>1</v>
      </c>
      <c r="F250" s="206" t="s">
        <v>904</v>
      </c>
      <c r="G250" s="203"/>
      <c r="H250" s="207">
        <v>5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160</v>
      </c>
      <c r="AU250" s="213" t="s">
        <v>88</v>
      </c>
      <c r="AV250" s="13" t="s">
        <v>88</v>
      </c>
      <c r="AW250" s="13" t="s">
        <v>34</v>
      </c>
      <c r="AX250" s="13" t="s">
        <v>78</v>
      </c>
      <c r="AY250" s="213" t="s">
        <v>151</v>
      </c>
    </row>
    <row r="251" spans="1:65" s="14" customFormat="1" ht="11.25">
      <c r="B251" s="214"/>
      <c r="C251" s="215"/>
      <c r="D251" s="204" t="s">
        <v>160</v>
      </c>
      <c r="E251" s="216" t="s">
        <v>1</v>
      </c>
      <c r="F251" s="217" t="s">
        <v>172</v>
      </c>
      <c r="G251" s="215"/>
      <c r="H251" s="218">
        <v>5</v>
      </c>
      <c r="I251" s="219"/>
      <c r="J251" s="215"/>
      <c r="K251" s="215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160</v>
      </c>
      <c r="AU251" s="224" t="s">
        <v>88</v>
      </c>
      <c r="AV251" s="14" t="s">
        <v>158</v>
      </c>
      <c r="AW251" s="14" t="s">
        <v>34</v>
      </c>
      <c r="AX251" s="14" t="s">
        <v>86</v>
      </c>
      <c r="AY251" s="224" t="s">
        <v>151</v>
      </c>
    </row>
    <row r="252" spans="1:65" s="2" customFormat="1" ht="21.75" customHeight="1">
      <c r="A252" s="35"/>
      <c r="B252" s="36"/>
      <c r="C252" s="188" t="s">
        <v>397</v>
      </c>
      <c r="D252" s="188" t="s">
        <v>154</v>
      </c>
      <c r="E252" s="189" t="s">
        <v>905</v>
      </c>
      <c r="F252" s="190" t="s">
        <v>906</v>
      </c>
      <c r="G252" s="191" t="s">
        <v>213</v>
      </c>
      <c r="H252" s="192">
        <v>10.6</v>
      </c>
      <c r="I252" s="193"/>
      <c r="J252" s="194">
        <f>ROUND(I252*H252,2)</f>
        <v>0</v>
      </c>
      <c r="K252" s="195"/>
      <c r="L252" s="40"/>
      <c r="M252" s="196" t="s">
        <v>1</v>
      </c>
      <c r="N252" s="197" t="s">
        <v>43</v>
      </c>
      <c r="O252" s="72"/>
      <c r="P252" s="198">
        <f>O252*H252</f>
        <v>0</v>
      </c>
      <c r="Q252" s="198">
        <v>0</v>
      </c>
      <c r="R252" s="198">
        <f>Q252*H252</f>
        <v>0</v>
      </c>
      <c r="S252" s="198">
        <v>1.7700000000000001E-3</v>
      </c>
      <c r="T252" s="199">
        <f>S252*H252</f>
        <v>1.8762000000000001E-2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229</v>
      </c>
      <c r="AT252" s="200" t="s">
        <v>154</v>
      </c>
      <c r="AU252" s="200" t="s">
        <v>88</v>
      </c>
      <c r="AY252" s="18" t="s">
        <v>151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86</v>
      </c>
      <c r="BK252" s="201">
        <f>ROUND(I252*H252,2)</f>
        <v>0</v>
      </c>
      <c r="BL252" s="18" t="s">
        <v>229</v>
      </c>
      <c r="BM252" s="200" t="s">
        <v>907</v>
      </c>
    </row>
    <row r="253" spans="1:65" s="2" customFormat="1" ht="16.5" customHeight="1">
      <c r="A253" s="35"/>
      <c r="B253" s="36"/>
      <c r="C253" s="188" t="s">
        <v>402</v>
      </c>
      <c r="D253" s="188" t="s">
        <v>154</v>
      </c>
      <c r="E253" s="189" t="s">
        <v>908</v>
      </c>
      <c r="F253" s="190" t="s">
        <v>909</v>
      </c>
      <c r="G253" s="191" t="s">
        <v>213</v>
      </c>
      <c r="H253" s="192">
        <v>13.6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43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1.75E-3</v>
      </c>
      <c r="T253" s="199">
        <f>S253*H253</f>
        <v>2.3799999999999998E-2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229</v>
      </c>
      <c r="AT253" s="200" t="s">
        <v>154</v>
      </c>
      <c r="AU253" s="200" t="s">
        <v>88</v>
      </c>
      <c r="AY253" s="18" t="s">
        <v>151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86</v>
      </c>
      <c r="BK253" s="201">
        <f>ROUND(I253*H253,2)</f>
        <v>0</v>
      </c>
      <c r="BL253" s="18" t="s">
        <v>229</v>
      </c>
      <c r="BM253" s="200" t="s">
        <v>910</v>
      </c>
    </row>
    <row r="254" spans="1:65" s="13" customFormat="1" ht="11.25">
      <c r="B254" s="202"/>
      <c r="C254" s="203"/>
      <c r="D254" s="204" t="s">
        <v>160</v>
      </c>
      <c r="E254" s="205" t="s">
        <v>1</v>
      </c>
      <c r="F254" s="206" t="s">
        <v>911</v>
      </c>
      <c r="G254" s="203"/>
      <c r="H254" s="207">
        <v>13.6</v>
      </c>
      <c r="I254" s="208"/>
      <c r="J254" s="203"/>
      <c r="K254" s="203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160</v>
      </c>
      <c r="AU254" s="213" t="s">
        <v>88</v>
      </c>
      <c r="AV254" s="13" t="s">
        <v>88</v>
      </c>
      <c r="AW254" s="13" t="s">
        <v>34</v>
      </c>
      <c r="AX254" s="13" t="s">
        <v>86</v>
      </c>
      <c r="AY254" s="213" t="s">
        <v>151</v>
      </c>
    </row>
    <row r="255" spans="1:65" s="2" customFormat="1" ht="16.5" customHeight="1">
      <c r="A255" s="35"/>
      <c r="B255" s="36"/>
      <c r="C255" s="188" t="s">
        <v>409</v>
      </c>
      <c r="D255" s="188" t="s">
        <v>154</v>
      </c>
      <c r="E255" s="189" t="s">
        <v>912</v>
      </c>
      <c r="F255" s="190" t="s">
        <v>913</v>
      </c>
      <c r="G255" s="191" t="s">
        <v>213</v>
      </c>
      <c r="H255" s="192">
        <v>10.6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43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2.5999999999999999E-3</v>
      </c>
      <c r="T255" s="199">
        <f>S255*H255</f>
        <v>2.7559999999999998E-2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229</v>
      </c>
      <c r="AT255" s="200" t="s">
        <v>154</v>
      </c>
      <c r="AU255" s="200" t="s">
        <v>88</v>
      </c>
      <c r="AY255" s="18" t="s">
        <v>151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86</v>
      </c>
      <c r="BK255" s="201">
        <f>ROUND(I255*H255,2)</f>
        <v>0</v>
      </c>
      <c r="BL255" s="18" t="s">
        <v>229</v>
      </c>
      <c r="BM255" s="200" t="s">
        <v>914</v>
      </c>
    </row>
    <row r="256" spans="1:65" s="2" customFormat="1" ht="16.5" customHeight="1">
      <c r="A256" s="35"/>
      <c r="B256" s="36"/>
      <c r="C256" s="188" t="s">
        <v>415</v>
      </c>
      <c r="D256" s="188" t="s">
        <v>154</v>
      </c>
      <c r="E256" s="189" t="s">
        <v>492</v>
      </c>
      <c r="F256" s="190" t="s">
        <v>493</v>
      </c>
      <c r="G256" s="191" t="s">
        <v>213</v>
      </c>
      <c r="H256" s="192">
        <v>4.5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43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3.9399999999999999E-3</v>
      </c>
      <c r="T256" s="199">
        <f>S256*H256</f>
        <v>1.7729999999999999E-2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229</v>
      </c>
      <c r="AT256" s="200" t="s">
        <v>154</v>
      </c>
      <c r="AU256" s="200" t="s">
        <v>88</v>
      </c>
      <c r="AY256" s="18" t="s">
        <v>151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86</v>
      </c>
      <c r="BK256" s="201">
        <f>ROUND(I256*H256,2)</f>
        <v>0</v>
      </c>
      <c r="BL256" s="18" t="s">
        <v>229</v>
      </c>
      <c r="BM256" s="200" t="s">
        <v>915</v>
      </c>
    </row>
    <row r="257" spans="1:65" s="2" customFormat="1" ht="33" customHeight="1">
      <c r="A257" s="35"/>
      <c r="B257" s="36"/>
      <c r="C257" s="188" t="s">
        <v>423</v>
      </c>
      <c r="D257" s="188" t="s">
        <v>154</v>
      </c>
      <c r="E257" s="189" t="s">
        <v>916</v>
      </c>
      <c r="F257" s="190" t="s">
        <v>917</v>
      </c>
      <c r="G257" s="191" t="s">
        <v>183</v>
      </c>
      <c r="H257" s="192">
        <v>42.4</v>
      </c>
      <c r="I257" s="193"/>
      <c r="J257" s="194">
        <f>ROUND(I257*H257,2)</f>
        <v>0</v>
      </c>
      <c r="K257" s="195"/>
      <c r="L257" s="40"/>
      <c r="M257" s="196" t="s">
        <v>1</v>
      </c>
      <c r="N257" s="197" t="s">
        <v>43</v>
      </c>
      <c r="O257" s="72"/>
      <c r="P257" s="198">
        <f>O257*H257</f>
        <v>0</v>
      </c>
      <c r="Q257" s="198">
        <v>6.6E-3</v>
      </c>
      <c r="R257" s="198">
        <f>Q257*H257</f>
        <v>0.27983999999999998</v>
      </c>
      <c r="S257" s="198">
        <v>0</v>
      </c>
      <c r="T257" s="19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229</v>
      </c>
      <c r="AT257" s="200" t="s">
        <v>154</v>
      </c>
      <c r="AU257" s="200" t="s">
        <v>88</v>
      </c>
      <c r="AY257" s="18" t="s">
        <v>151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86</v>
      </c>
      <c r="BK257" s="201">
        <f>ROUND(I257*H257,2)</f>
        <v>0</v>
      </c>
      <c r="BL257" s="18" t="s">
        <v>229</v>
      </c>
      <c r="BM257" s="200" t="s">
        <v>918</v>
      </c>
    </row>
    <row r="258" spans="1:65" s="2" customFormat="1" ht="48.75">
      <c r="A258" s="35"/>
      <c r="B258" s="36"/>
      <c r="C258" s="37"/>
      <c r="D258" s="204" t="s">
        <v>279</v>
      </c>
      <c r="E258" s="37"/>
      <c r="F258" s="246" t="s">
        <v>919</v>
      </c>
      <c r="G258" s="37"/>
      <c r="H258" s="37"/>
      <c r="I258" s="247"/>
      <c r="J258" s="37"/>
      <c r="K258" s="37"/>
      <c r="L258" s="40"/>
      <c r="M258" s="248"/>
      <c r="N258" s="249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279</v>
      </c>
      <c r="AU258" s="18" t="s">
        <v>88</v>
      </c>
    </row>
    <row r="259" spans="1:65" s="2" customFormat="1" ht="33" customHeight="1">
      <c r="A259" s="35"/>
      <c r="B259" s="36"/>
      <c r="C259" s="188" t="s">
        <v>429</v>
      </c>
      <c r="D259" s="188" t="s">
        <v>154</v>
      </c>
      <c r="E259" s="189" t="s">
        <v>920</v>
      </c>
      <c r="F259" s="190" t="s">
        <v>921</v>
      </c>
      <c r="G259" s="191" t="s">
        <v>213</v>
      </c>
      <c r="H259" s="192">
        <v>5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43</v>
      </c>
      <c r="O259" s="72"/>
      <c r="P259" s="198">
        <f>O259*H259</f>
        <v>0</v>
      </c>
      <c r="Q259" s="198">
        <v>3.47E-3</v>
      </c>
      <c r="R259" s="198">
        <f>Q259*H259</f>
        <v>1.7350000000000001E-2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229</v>
      </c>
      <c r="AT259" s="200" t="s">
        <v>154</v>
      </c>
      <c r="AU259" s="200" t="s">
        <v>88</v>
      </c>
      <c r="AY259" s="18" t="s">
        <v>151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8" t="s">
        <v>86</v>
      </c>
      <c r="BK259" s="201">
        <f>ROUND(I259*H259,2)</f>
        <v>0</v>
      </c>
      <c r="BL259" s="18" t="s">
        <v>229</v>
      </c>
      <c r="BM259" s="200" t="s">
        <v>922</v>
      </c>
    </row>
    <row r="260" spans="1:65" s="2" customFormat="1" ht="68.25">
      <c r="A260" s="35"/>
      <c r="B260" s="36"/>
      <c r="C260" s="37"/>
      <c r="D260" s="204" t="s">
        <v>279</v>
      </c>
      <c r="E260" s="37"/>
      <c r="F260" s="246" t="s">
        <v>923</v>
      </c>
      <c r="G260" s="37"/>
      <c r="H260" s="37"/>
      <c r="I260" s="247"/>
      <c r="J260" s="37"/>
      <c r="K260" s="37"/>
      <c r="L260" s="40"/>
      <c r="M260" s="248"/>
      <c r="N260" s="249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279</v>
      </c>
      <c r="AU260" s="18" t="s">
        <v>88</v>
      </c>
    </row>
    <row r="261" spans="1:65" s="2" customFormat="1" ht="33" customHeight="1">
      <c r="A261" s="35"/>
      <c r="B261" s="36"/>
      <c r="C261" s="188" t="s">
        <v>433</v>
      </c>
      <c r="D261" s="188" t="s">
        <v>154</v>
      </c>
      <c r="E261" s="189" t="s">
        <v>924</v>
      </c>
      <c r="F261" s="190" t="s">
        <v>925</v>
      </c>
      <c r="G261" s="191" t="s">
        <v>213</v>
      </c>
      <c r="H261" s="192">
        <v>10.6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43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229</v>
      </c>
      <c r="AT261" s="200" t="s">
        <v>154</v>
      </c>
      <c r="AU261" s="200" t="s">
        <v>88</v>
      </c>
      <c r="AY261" s="18" t="s">
        <v>151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86</v>
      </c>
      <c r="BK261" s="201">
        <f>ROUND(I261*H261,2)</f>
        <v>0</v>
      </c>
      <c r="BL261" s="18" t="s">
        <v>229</v>
      </c>
      <c r="BM261" s="200" t="s">
        <v>926</v>
      </c>
    </row>
    <row r="262" spans="1:65" s="2" customFormat="1" ht="68.25">
      <c r="A262" s="35"/>
      <c r="B262" s="36"/>
      <c r="C262" s="37"/>
      <c r="D262" s="204" t="s">
        <v>279</v>
      </c>
      <c r="E262" s="37"/>
      <c r="F262" s="246" t="s">
        <v>923</v>
      </c>
      <c r="G262" s="37"/>
      <c r="H262" s="37"/>
      <c r="I262" s="247"/>
      <c r="J262" s="37"/>
      <c r="K262" s="37"/>
      <c r="L262" s="40"/>
      <c r="M262" s="248"/>
      <c r="N262" s="249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279</v>
      </c>
      <c r="AU262" s="18" t="s">
        <v>88</v>
      </c>
    </row>
    <row r="263" spans="1:65" s="2" customFormat="1" ht="21.75" customHeight="1">
      <c r="A263" s="35"/>
      <c r="B263" s="36"/>
      <c r="C263" s="188" t="s">
        <v>437</v>
      </c>
      <c r="D263" s="188" t="s">
        <v>154</v>
      </c>
      <c r="E263" s="189" t="s">
        <v>927</v>
      </c>
      <c r="F263" s="190" t="s">
        <v>928</v>
      </c>
      <c r="G263" s="191" t="s">
        <v>213</v>
      </c>
      <c r="H263" s="192">
        <v>10.6</v>
      </c>
      <c r="I263" s="193"/>
      <c r="J263" s="194">
        <f>ROUND(I263*H263,2)</f>
        <v>0</v>
      </c>
      <c r="K263" s="195"/>
      <c r="L263" s="40"/>
      <c r="M263" s="196" t="s">
        <v>1</v>
      </c>
      <c r="N263" s="197" t="s">
        <v>43</v>
      </c>
      <c r="O263" s="72"/>
      <c r="P263" s="198">
        <f>O263*H263</f>
        <v>0</v>
      </c>
      <c r="Q263" s="198">
        <v>2.8300000000000001E-3</v>
      </c>
      <c r="R263" s="198">
        <f>Q263*H263</f>
        <v>2.9998E-2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229</v>
      </c>
      <c r="AT263" s="200" t="s">
        <v>154</v>
      </c>
      <c r="AU263" s="200" t="s">
        <v>88</v>
      </c>
      <c r="AY263" s="18" t="s">
        <v>151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86</v>
      </c>
      <c r="BK263" s="201">
        <f>ROUND(I263*H263,2)</f>
        <v>0</v>
      </c>
      <c r="BL263" s="18" t="s">
        <v>229</v>
      </c>
      <c r="BM263" s="200" t="s">
        <v>929</v>
      </c>
    </row>
    <row r="264" spans="1:65" s="2" customFormat="1" ht="21.75" customHeight="1">
      <c r="A264" s="35"/>
      <c r="B264" s="36"/>
      <c r="C264" s="188" t="s">
        <v>441</v>
      </c>
      <c r="D264" s="188" t="s">
        <v>154</v>
      </c>
      <c r="E264" s="189" t="s">
        <v>930</v>
      </c>
      <c r="F264" s="190" t="s">
        <v>931</v>
      </c>
      <c r="G264" s="191" t="s">
        <v>213</v>
      </c>
      <c r="H264" s="192">
        <v>13.6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43</v>
      </c>
      <c r="O264" s="72"/>
      <c r="P264" s="198">
        <f>O264*H264</f>
        <v>0</v>
      </c>
      <c r="Q264" s="198">
        <v>2.8900000000000002E-3</v>
      </c>
      <c r="R264" s="198">
        <f>Q264*H264</f>
        <v>3.9303999999999999E-2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229</v>
      </c>
      <c r="AT264" s="200" t="s">
        <v>154</v>
      </c>
      <c r="AU264" s="200" t="s">
        <v>88</v>
      </c>
      <c r="AY264" s="18" t="s">
        <v>151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86</v>
      </c>
      <c r="BK264" s="201">
        <f>ROUND(I264*H264,2)</f>
        <v>0</v>
      </c>
      <c r="BL264" s="18" t="s">
        <v>229</v>
      </c>
      <c r="BM264" s="200" t="s">
        <v>932</v>
      </c>
    </row>
    <row r="265" spans="1:65" s="2" customFormat="1" ht="68.25">
      <c r="A265" s="35"/>
      <c r="B265" s="36"/>
      <c r="C265" s="37"/>
      <c r="D265" s="204" t="s">
        <v>279</v>
      </c>
      <c r="E265" s="37"/>
      <c r="F265" s="246" t="s">
        <v>923</v>
      </c>
      <c r="G265" s="37"/>
      <c r="H265" s="37"/>
      <c r="I265" s="247"/>
      <c r="J265" s="37"/>
      <c r="K265" s="37"/>
      <c r="L265" s="40"/>
      <c r="M265" s="248"/>
      <c r="N265" s="249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279</v>
      </c>
      <c r="AU265" s="18" t="s">
        <v>88</v>
      </c>
    </row>
    <row r="266" spans="1:65" s="2" customFormat="1" ht="21.75" customHeight="1">
      <c r="A266" s="35"/>
      <c r="B266" s="36"/>
      <c r="C266" s="188" t="s">
        <v>445</v>
      </c>
      <c r="D266" s="188" t="s">
        <v>154</v>
      </c>
      <c r="E266" s="189" t="s">
        <v>933</v>
      </c>
      <c r="F266" s="190" t="s">
        <v>934</v>
      </c>
      <c r="G266" s="191" t="s">
        <v>213</v>
      </c>
      <c r="H266" s="192">
        <v>10.6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43</v>
      </c>
      <c r="O266" s="72"/>
      <c r="P266" s="198">
        <f>O266*H266</f>
        <v>0</v>
      </c>
      <c r="Q266" s="198">
        <v>2.8600000000000001E-3</v>
      </c>
      <c r="R266" s="198">
        <f>Q266*H266</f>
        <v>3.0315999999999999E-2</v>
      </c>
      <c r="S266" s="198">
        <v>0</v>
      </c>
      <c r="T266" s="19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229</v>
      </c>
      <c r="AT266" s="200" t="s">
        <v>154</v>
      </c>
      <c r="AU266" s="200" t="s">
        <v>88</v>
      </c>
      <c r="AY266" s="18" t="s">
        <v>151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86</v>
      </c>
      <c r="BK266" s="201">
        <f>ROUND(I266*H266,2)</f>
        <v>0</v>
      </c>
      <c r="BL266" s="18" t="s">
        <v>229</v>
      </c>
      <c r="BM266" s="200" t="s">
        <v>935</v>
      </c>
    </row>
    <row r="267" spans="1:65" s="2" customFormat="1" ht="21.75" customHeight="1">
      <c r="A267" s="35"/>
      <c r="B267" s="36"/>
      <c r="C267" s="188" t="s">
        <v>450</v>
      </c>
      <c r="D267" s="188" t="s">
        <v>154</v>
      </c>
      <c r="E267" s="189" t="s">
        <v>936</v>
      </c>
      <c r="F267" s="190" t="s">
        <v>937</v>
      </c>
      <c r="G267" s="191" t="s">
        <v>167</v>
      </c>
      <c r="H267" s="192">
        <v>1</v>
      </c>
      <c r="I267" s="193"/>
      <c r="J267" s="194">
        <f>ROUND(I267*H267,2)</f>
        <v>0</v>
      </c>
      <c r="K267" s="195"/>
      <c r="L267" s="40"/>
      <c r="M267" s="196" t="s">
        <v>1</v>
      </c>
      <c r="N267" s="197" t="s">
        <v>43</v>
      </c>
      <c r="O267" s="72"/>
      <c r="P267" s="198">
        <f>O267*H267</f>
        <v>0</v>
      </c>
      <c r="Q267" s="198">
        <v>4.8000000000000001E-4</v>
      </c>
      <c r="R267" s="198">
        <f>Q267*H267</f>
        <v>4.8000000000000001E-4</v>
      </c>
      <c r="S267" s="198">
        <v>0</v>
      </c>
      <c r="T267" s="19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229</v>
      </c>
      <c r="AT267" s="200" t="s">
        <v>154</v>
      </c>
      <c r="AU267" s="200" t="s">
        <v>88</v>
      </c>
      <c r="AY267" s="18" t="s">
        <v>151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8" t="s">
        <v>86</v>
      </c>
      <c r="BK267" s="201">
        <f>ROUND(I267*H267,2)</f>
        <v>0</v>
      </c>
      <c r="BL267" s="18" t="s">
        <v>229</v>
      </c>
      <c r="BM267" s="200" t="s">
        <v>938</v>
      </c>
    </row>
    <row r="268" spans="1:65" s="2" customFormat="1" ht="21.75" customHeight="1">
      <c r="A268" s="35"/>
      <c r="B268" s="36"/>
      <c r="C268" s="188" t="s">
        <v>455</v>
      </c>
      <c r="D268" s="188" t="s">
        <v>154</v>
      </c>
      <c r="E268" s="189" t="s">
        <v>939</v>
      </c>
      <c r="F268" s="190" t="s">
        <v>940</v>
      </c>
      <c r="G268" s="191" t="s">
        <v>213</v>
      </c>
      <c r="H268" s="192">
        <v>4.5</v>
      </c>
      <c r="I268" s="193"/>
      <c r="J268" s="194">
        <f>ROUND(I268*H268,2)</f>
        <v>0</v>
      </c>
      <c r="K268" s="195"/>
      <c r="L268" s="40"/>
      <c r="M268" s="196" t="s">
        <v>1</v>
      </c>
      <c r="N268" s="197" t="s">
        <v>43</v>
      </c>
      <c r="O268" s="72"/>
      <c r="P268" s="198">
        <f>O268*H268</f>
        <v>0</v>
      </c>
      <c r="Q268" s="198">
        <v>2.2300000000000002E-3</v>
      </c>
      <c r="R268" s="198">
        <f>Q268*H268</f>
        <v>1.0035000000000001E-2</v>
      </c>
      <c r="S268" s="198">
        <v>0</v>
      </c>
      <c r="T268" s="19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229</v>
      </c>
      <c r="AT268" s="200" t="s">
        <v>154</v>
      </c>
      <c r="AU268" s="200" t="s">
        <v>88</v>
      </c>
      <c r="AY268" s="18" t="s">
        <v>151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8" t="s">
        <v>86</v>
      </c>
      <c r="BK268" s="201">
        <f>ROUND(I268*H268,2)</f>
        <v>0</v>
      </c>
      <c r="BL268" s="18" t="s">
        <v>229</v>
      </c>
      <c r="BM268" s="200" t="s">
        <v>941</v>
      </c>
    </row>
    <row r="269" spans="1:65" s="2" customFormat="1" ht="21.75" customHeight="1">
      <c r="A269" s="35"/>
      <c r="B269" s="36"/>
      <c r="C269" s="188" t="s">
        <v>459</v>
      </c>
      <c r="D269" s="188" t="s">
        <v>154</v>
      </c>
      <c r="E269" s="189" t="s">
        <v>506</v>
      </c>
      <c r="F269" s="190" t="s">
        <v>507</v>
      </c>
      <c r="G269" s="191" t="s">
        <v>508</v>
      </c>
      <c r="H269" s="261"/>
      <c r="I269" s="193"/>
      <c r="J269" s="194">
        <f>ROUND(I269*H269,2)</f>
        <v>0</v>
      </c>
      <c r="K269" s="195"/>
      <c r="L269" s="40"/>
      <c r="M269" s="196" t="s">
        <v>1</v>
      </c>
      <c r="N269" s="197" t="s">
        <v>43</v>
      </c>
      <c r="O269" s="72"/>
      <c r="P269" s="198">
        <f>O269*H269</f>
        <v>0</v>
      </c>
      <c r="Q269" s="198">
        <v>0</v>
      </c>
      <c r="R269" s="198">
        <f>Q269*H269</f>
        <v>0</v>
      </c>
      <c r="S269" s="198">
        <v>0</v>
      </c>
      <c r="T269" s="19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0" t="s">
        <v>229</v>
      </c>
      <c r="AT269" s="200" t="s">
        <v>154</v>
      </c>
      <c r="AU269" s="200" t="s">
        <v>88</v>
      </c>
      <c r="AY269" s="18" t="s">
        <v>151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8" t="s">
        <v>86</v>
      </c>
      <c r="BK269" s="201">
        <f>ROUND(I269*H269,2)</f>
        <v>0</v>
      </c>
      <c r="BL269" s="18" t="s">
        <v>229</v>
      </c>
      <c r="BM269" s="200" t="s">
        <v>942</v>
      </c>
    </row>
    <row r="270" spans="1:65" s="12" customFormat="1" ht="22.9" customHeight="1">
      <c r="B270" s="172"/>
      <c r="C270" s="173"/>
      <c r="D270" s="174" t="s">
        <v>77</v>
      </c>
      <c r="E270" s="186" t="s">
        <v>943</v>
      </c>
      <c r="F270" s="186" t="s">
        <v>944</v>
      </c>
      <c r="G270" s="173"/>
      <c r="H270" s="173"/>
      <c r="I270" s="176"/>
      <c r="J270" s="187">
        <f>BK270</f>
        <v>0</v>
      </c>
      <c r="K270" s="173"/>
      <c r="L270" s="178"/>
      <c r="M270" s="179"/>
      <c r="N270" s="180"/>
      <c r="O270" s="180"/>
      <c r="P270" s="181">
        <f>SUM(P271:P276)</f>
        <v>0</v>
      </c>
      <c r="Q270" s="180"/>
      <c r="R270" s="181">
        <f>SUM(R271:R276)</f>
        <v>2.0670000000000001E-2</v>
      </c>
      <c r="S270" s="180"/>
      <c r="T270" s="182">
        <f>SUM(T271:T276)</f>
        <v>0</v>
      </c>
      <c r="AR270" s="183" t="s">
        <v>88</v>
      </c>
      <c r="AT270" s="184" t="s">
        <v>77</v>
      </c>
      <c r="AU270" s="184" t="s">
        <v>86</v>
      </c>
      <c r="AY270" s="183" t="s">
        <v>151</v>
      </c>
      <c r="BK270" s="185">
        <f>SUM(BK271:BK276)</f>
        <v>0</v>
      </c>
    </row>
    <row r="271" spans="1:65" s="2" customFormat="1" ht="16.5" customHeight="1">
      <c r="A271" s="35"/>
      <c r="B271" s="36"/>
      <c r="C271" s="188" t="s">
        <v>466</v>
      </c>
      <c r="D271" s="188" t="s">
        <v>154</v>
      </c>
      <c r="E271" s="189" t="s">
        <v>945</v>
      </c>
      <c r="F271" s="190" t="s">
        <v>946</v>
      </c>
      <c r="G271" s="191" t="s">
        <v>213</v>
      </c>
      <c r="H271" s="192">
        <v>10.6</v>
      </c>
      <c r="I271" s="193"/>
      <c r="J271" s="194">
        <f>ROUND(I271*H271,2)</f>
        <v>0</v>
      </c>
      <c r="K271" s="195"/>
      <c r="L271" s="40"/>
      <c r="M271" s="196" t="s">
        <v>1</v>
      </c>
      <c r="N271" s="197" t="s">
        <v>43</v>
      </c>
      <c r="O271" s="72"/>
      <c r="P271" s="198">
        <f>O271*H271</f>
        <v>0</v>
      </c>
      <c r="Q271" s="198">
        <v>1.1E-4</v>
      </c>
      <c r="R271" s="198">
        <f>Q271*H271</f>
        <v>1.1659999999999999E-3</v>
      </c>
      <c r="S271" s="198">
        <v>0</v>
      </c>
      <c r="T271" s="19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229</v>
      </c>
      <c r="AT271" s="200" t="s">
        <v>154</v>
      </c>
      <c r="AU271" s="200" t="s">
        <v>88</v>
      </c>
      <c r="AY271" s="18" t="s">
        <v>151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8" t="s">
        <v>86</v>
      </c>
      <c r="BK271" s="201">
        <f>ROUND(I271*H271,2)</f>
        <v>0</v>
      </c>
      <c r="BL271" s="18" t="s">
        <v>229</v>
      </c>
      <c r="BM271" s="200" t="s">
        <v>947</v>
      </c>
    </row>
    <row r="272" spans="1:65" s="2" customFormat="1" ht="21.75" customHeight="1">
      <c r="A272" s="35"/>
      <c r="B272" s="36"/>
      <c r="C272" s="188" t="s">
        <v>473</v>
      </c>
      <c r="D272" s="188" t="s">
        <v>154</v>
      </c>
      <c r="E272" s="189" t="s">
        <v>948</v>
      </c>
      <c r="F272" s="190" t="s">
        <v>949</v>
      </c>
      <c r="G272" s="191" t="s">
        <v>183</v>
      </c>
      <c r="H272" s="192">
        <v>42.4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43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229</v>
      </c>
      <c r="AT272" s="200" t="s">
        <v>154</v>
      </c>
      <c r="AU272" s="200" t="s">
        <v>88</v>
      </c>
      <c r="AY272" s="18" t="s">
        <v>151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86</v>
      </c>
      <c r="BK272" s="201">
        <f>ROUND(I272*H272,2)</f>
        <v>0</v>
      </c>
      <c r="BL272" s="18" t="s">
        <v>229</v>
      </c>
      <c r="BM272" s="200" t="s">
        <v>950</v>
      </c>
    </row>
    <row r="273" spans="1:65" s="13" customFormat="1" ht="11.25">
      <c r="B273" s="202"/>
      <c r="C273" s="203"/>
      <c r="D273" s="204" t="s">
        <v>160</v>
      </c>
      <c r="E273" s="205" t="s">
        <v>1</v>
      </c>
      <c r="F273" s="206" t="s">
        <v>951</v>
      </c>
      <c r="G273" s="203"/>
      <c r="H273" s="207">
        <v>42.4</v>
      </c>
      <c r="I273" s="208"/>
      <c r="J273" s="203"/>
      <c r="K273" s="203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160</v>
      </c>
      <c r="AU273" s="213" t="s">
        <v>88</v>
      </c>
      <c r="AV273" s="13" t="s">
        <v>88</v>
      </c>
      <c r="AW273" s="13" t="s">
        <v>34</v>
      </c>
      <c r="AX273" s="13" t="s">
        <v>86</v>
      </c>
      <c r="AY273" s="213" t="s">
        <v>151</v>
      </c>
    </row>
    <row r="274" spans="1:65" s="2" customFormat="1" ht="44.25" customHeight="1">
      <c r="A274" s="35"/>
      <c r="B274" s="36"/>
      <c r="C274" s="250" t="s">
        <v>481</v>
      </c>
      <c r="D274" s="250" t="s">
        <v>291</v>
      </c>
      <c r="E274" s="251" t="s">
        <v>952</v>
      </c>
      <c r="F274" s="252" t="s">
        <v>953</v>
      </c>
      <c r="G274" s="253" t="s">
        <v>183</v>
      </c>
      <c r="H274" s="254">
        <v>48.76</v>
      </c>
      <c r="I274" s="255"/>
      <c r="J274" s="256">
        <f>ROUND(I274*H274,2)</f>
        <v>0</v>
      </c>
      <c r="K274" s="257"/>
      <c r="L274" s="258"/>
      <c r="M274" s="259" t="s">
        <v>1</v>
      </c>
      <c r="N274" s="260" t="s">
        <v>43</v>
      </c>
      <c r="O274" s="72"/>
      <c r="P274" s="198">
        <f>O274*H274</f>
        <v>0</v>
      </c>
      <c r="Q274" s="198">
        <v>4.0000000000000002E-4</v>
      </c>
      <c r="R274" s="198">
        <f>Q274*H274</f>
        <v>1.9504000000000001E-2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323</v>
      </c>
      <c r="AT274" s="200" t="s">
        <v>291</v>
      </c>
      <c r="AU274" s="200" t="s">
        <v>88</v>
      </c>
      <c r="AY274" s="18" t="s">
        <v>151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86</v>
      </c>
      <c r="BK274" s="201">
        <f>ROUND(I274*H274,2)</f>
        <v>0</v>
      </c>
      <c r="BL274" s="18" t="s">
        <v>229</v>
      </c>
      <c r="BM274" s="200" t="s">
        <v>954</v>
      </c>
    </row>
    <row r="275" spans="1:65" s="13" customFormat="1" ht="11.25">
      <c r="B275" s="202"/>
      <c r="C275" s="203"/>
      <c r="D275" s="204" t="s">
        <v>160</v>
      </c>
      <c r="E275" s="203"/>
      <c r="F275" s="206" t="s">
        <v>955</v>
      </c>
      <c r="G275" s="203"/>
      <c r="H275" s="207">
        <v>48.76</v>
      </c>
      <c r="I275" s="208"/>
      <c r="J275" s="203"/>
      <c r="K275" s="203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160</v>
      </c>
      <c r="AU275" s="213" t="s">
        <v>88</v>
      </c>
      <c r="AV275" s="13" t="s">
        <v>88</v>
      </c>
      <c r="AW275" s="13" t="s">
        <v>4</v>
      </c>
      <c r="AX275" s="13" t="s">
        <v>86</v>
      </c>
      <c r="AY275" s="213" t="s">
        <v>151</v>
      </c>
    </row>
    <row r="276" spans="1:65" s="2" customFormat="1" ht="21.75" customHeight="1">
      <c r="A276" s="35"/>
      <c r="B276" s="36"/>
      <c r="C276" s="188" t="s">
        <v>491</v>
      </c>
      <c r="D276" s="188" t="s">
        <v>154</v>
      </c>
      <c r="E276" s="189" t="s">
        <v>956</v>
      </c>
      <c r="F276" s="190" t="s">
        <v>957</v>
      </c>
      <c r="G276" s="191" t="s">
        <v>508</v>
      </c>
      <c r="H276" s="261"/>
      <c r="I276" s="193"/>
      <c r="J276" s="194">
        <f>ROUND(I276*H276,2)</f>
        <v>0</v>
      </c>
      <c r="K276" s="195"/>
      <c r="L276" s="40"/>
      <c r="M276" s="196" t="s">
        <v>1</v>
      </c>
      <c r="N276" s="197" t="s">
        <v>43</v>
      </c>
      <c r="O276" s="72"/>
      <c r="P276" s="198">
        <f>O276*H276</f>
        <v>0</v>
      </c>
      <c r="Q276" s="198">
        <v>0</v>
      </c>
      <c r="R276" s="198">
        <f>Q276*H276</f>
        <v>0</v>
      </c>
      <c r="S276" s="198">
        <v>0</v>
      </c>
      <c r="T276" s="19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0" t="s">
        <v>229</v>
      </c>
      <c r="AT276" s="200" t="s">
        <v>154</v>
      </c>
      <c r="AU276" s="200" t="s">
        <v>88</v>
      </c>
      <c r="AY276" s="18" t="s">
        <v>151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8" t="s">
        <v>86</v>
      </c>
      <c r="BK276" s="201">
        <f>ROUND(I276*H276,2)</f>
        <v>0</v>
      </c>
      <c r="BL276" s="18" t="s">
        <v>229</v>
      </c>
      <c r="BM276" s="200" t="s">
        <v>958</v>
      </c>
    </row>
    <row r="277" spans="1:65" s="12" customFormat="1" ht="22.9" customHeight="1">
      <c r="B277" s="172"/>
      <c r="C277" s="173"/>
      <c r="D277" s="174" t="s">
        <v>77</v>
      </c>
      <c r="E277" s="186" t="s">
        <v>560</v>
      </c>
      <c r="F277" s="186" t="s">
        <v>561</v>
      </c>
      <c r="G277" s="173"/>
      <c r="H277" s="173"/>
      <c r="I277" s="176"/>
      <c r="J277" s="187">
        <f>BK277</f>
        <v>0</v>
      </c>
      <c r="K277" s="173"/>
      <c r="L277" s="178"/>
      <c r="M277" s="179"/>
      <c r="N277" s="180"/>
      <c r="O277" s="180"/>
      <c r="P277" s="181">
        <f>SUM(P278:P284)</f>
        <v>0</v>
      </c>
      <c r="Q277" s="180"/>
      <c r="R277" s="181">
        <f>SUM(R278:R284)</f>
        <v>1.9199999999999998E-2</v>
      </c>
      <c r="S277" s="180"/>
      <c r="T277" s="182">
        <f>SUM(T278:T284)</f>
        <v>0</v>
      </c>
      <c r="AR277" s="183" t="s">
        <v>88</v>
      </c>
      <c r="AT277" s="184" t="s">
        <v>77</v>
      </c>
      <c r="AU277" s="184" t="s">
        <v>86</v>
      </c>
      <c r="AY277" s="183" t="s">
        <v>151</v>
      </c>
      <c r="BK277" s="185">
        <f>SUM(BK278:BK284)</f>
        <v>0</v>
      </c>
    </row>
    <row r="278" spans="1:65" s="2" customFormat="1" ht="21.75" customHeight="1">
      <c r="A278" s="35"/>
      <c r="B278" s="36"/>
      <c r="C278" s="188" t="s">
        <v>497</v>
      </c>
      <c r="D278" s="188" t="s">
        <v>154</v>
      </c>
      <c r="E278" s="189" t="s">
        <v>959</v>
      </c>
      <c r="F278" s="190" t="s">
        <v>960</v>
      </c>
      <c r="G278" s="191" t="s">
        <v>183</v>
      </c>
      <c r="H278" s="192">
        <v>1</v>
      </c>
      <c r="I278" s="193"/>
      <c r="J278" s="194">
        <f>ROUND(I278*H278,2)</f>
        <v>0</v>
      </c>
      <c r="K278" s="195"/>
      <c r="L278" s="40"/>
      <c r="M278" s="196" t="s">
        <v>1</v>
      </c>
      <c r="N278" s="197" t="s">
        <v>43</v>
      </c>
      <c r="O278" s="72"/>
      <c r="P278" s="198">
        <f>O278*H278</f>
        <v>0</v>
      </c>
      <c r="Q278" s="198">
        <v>0</v>
      </c>
      <c r="R278" s="198">
        <f>Q278*H278</f>
        <v>0</v>
      </c>
      <c r="S278" s="198">
        <v>0</v>
      </c>
      <c r="T278" s="19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0" t="s">
        <v>229</v>
      </c>
      <c r="AT278" s="200" t="s">
        <v>154</v>
      </c>
      <c r="AU278" s="200" t="s">
        <v>88</v>
      </c>
      <c r="AY278" s="18" t="s">
        <v>151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86</v>
      </c>
      <c r="BK278" s="201">
        <f>ROUND(I278*H278,2)</f>
        <v>0</v>
      </c>
      <c r="BL278" s="18" t="s">
        <v>229</v>
      </c>
      <c r="BM278" s="200" t="s">
        <v>961</v>
      </c>
    </row>
    <row r="279" spans="1:65" s="13" customFormat="1" ht="11.25">
      <c r="B279" s="202"/>
      <c r="C279" s="203"/>
      <c r="D279" s="204" t="s">
        <v>160</v>
      </c>
      <c r="E279" s="205" t="s">
        <v>1</v>
      </c>
      <c r="F279" s="206" t="s">
        <v>962</v>
      </c>
      <c r="G279" s="203"/>
      <c r="H279" s="207">
        <v>1</v>
      </c>
      <c r="I279" s="208"/>
      <c r="J279" s="203"/>
      <c r="K279" s="203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160</v>
      </c>
      <c r="AU279" s="213" t="s">
        <v>88</v>
      </c>
      <c r="AV279" s="13" t="s">
        <v>88</v>
      </c>
      <c r="AW279" s="13" t="s">
        <v>34</v>
      </c>
      <c r="AX279" s="13" t="s">
        <v>86</v>
      </c>
      <c r="AY279" s="213" t="s">
        <v>151</v>
      </c>
    </row>
    <row r="280" spans="1:65" s="2" customFormat="1" ht="21.75" customHeight="1">
      <c r="A280" s="35"/>
      <c r="B280" s="36"/>
      <c r="C280" s="250" t="s">
        <v>501</v>
      </c>
      <c r="D280" s="250" t="s">
        <v>291</v>
      </c>
      <c r="E280" s="251" t="s">
        <v>963</v>
      </c>
      <c r="F280" s="252" t="s">
        <v>964</v>
      </c>
      <c r="G280" s="253" t="s">
        <v>183</v>
      </c>
      <c r="H280" s="254">
        <v>1</v>
      </c>
      <c r="I280" s="255"/>
      <c r="J280" s="256">
        <f>ROUND(I280*H280,2)</f>
        <v>0</v>
      </c>
      <c r="K280" s="257"/>
      <c r="L280" s="258"/>
      <c r="M280" s="259" t="s">
        <v>1</v>
      </c>
      <c r="N280" s="260" t="s">
        <v>43</v>
      </c>
      <c r="O280" s="72"/>
      <c r="P280" s="198">
        <f>O280*H280</f>
        <v>0</v>
      </c>
      <c r="Q280" s="198">
        <v>1.7999999999999999E-2</v>
      </c>
      <c r="R280" s="198">
        <f>Q280*H280</f>
        <v>1.7999999999999999E-2</v>
      </c>
      <c r="S280" s="198">
        <v>0</v>
      </c>
      <c r="T280" s="19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0" t="s">
        <v>323</v>
      </c>
      <c r="AT280" s="200" t="s">
        <v>291</v>
      </c>
      <c r="AU280" s="200" t="s">
        <v>88</v>
      </c>
      <c r="AY280" s="18" t="s">
        <v>151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8" t="s">
        <v>86</v>
      </c>
      <c r="BK280" s="201">
        <f>ROUND(I280*H280,2)</f>
        <v>0</v>
      </c>
      <c r="BL280" s="18" t="s">
        <v>229</v>
      </c>
      <c r="BM280" s="200" t="s">
        <v>965</v>
      </c>
    </row>
    <row r="281" spans="1:65" s="2" customFormat="1" ht="21.75" customHeight="1">
      <c r="A281" s="35"/>
      <c r="B281" s="36"/>
      <c r="C281" s="188" t="s">
        <v>505</v>
      </c>
      <c r="D281" s="188" t="s">
        <v>154</v>
      </c>
      <c r="E281" s="189" t="s">
        <v>966</v>
      </c>
      <c r="F281" s="190" t="s">
        <v>967</v>
      </c>
      <c r="G281" s="191" t="s">
        <v>213</v>
      </c>
      <c r="H281" s="192">
        <v>6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43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229</v>
      </c>
      <c r="AT281" s="200" t="s">
        <v>154</v>
      </c>
      <c r="AU281" s="200" t="s">
        <v>88</v>
      </c>
      <c r="AY281" s="18" t="s">
        <v>151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86</v>
      </c>
      <c r="BK281" s="201">
        <f>ROUND(I281*H281,2)</f>
        <v>0</v>
      </c>
      <c r="BL281" s="18" t="s">
        <v>229</v>
      </c>
      <c r="BM281" s="200" t="s">
        <v>968</v>
      </c>
    </row>
    <row r="282" spans="1:65" s="13" customFormat="1" ht="11.25">
      <c r="B282" s="202"/>
      <c r="C282" s="203"/>
      <c r="D282" s="204" t="s">
        <v>160</v>
      </c>
      <c r="E282" s="205" t="s">
        <v>1</v>
      </c>
      <c r="F282" s="206" t="s">
        <v>969</v>
      </c>
      <c r="G282" s="203"/>
      <c r="H282" s="207">
        <v>6</v>
      </c>
      <c r="I282" s="208"/>
      <c r="J282" s="203"/>
      <c r="K282" s="203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160</v>
      </c>
      <c r="AU282" s="213" t="s">
        <v>88</v>
      </c>
      <c r="AV282" s="13" t="s">
        <v>88</v>
      </c>
      <c r="AW282" s="13" t="s">
        <v>34</v>
      </c>
      <c r="AX282" s="13" t="s">
        <v>86</v>
      </c>
      <c r="AY282" s="213" t="s">
        <v>151</v>
      </c>
    </row>
    <row r="283" spans="1:65" s="2" customFormat="1" ht="21.75" customHeight="1">
      <c r="A283" s="35"/>
      <c r="B283" s="36"/>
      <c r="C283" s="250" t="s">
        <v>512</v>
      </c>
      <c r="D283" s="250" t="s">
        <v>291</v>
      </c>
      <c r="E283" s="251" t="s">
        <v>970</v>
      </c>
      <c r="F283" s="252" t="s">
        <v>971</v>
      </c>
      <c r="G283" s="253" t="s">
        <v>213</v>
      </c>
      <c r="H283" s="254">
        <v>6</v>
      </c>
      <c r="I283" s="255"/>
      <c r="J283" s="256">
        <f>ROUND(I283*H283,2)</f>
        <v>0</v>
      </c>
      <c r="K283" s="257"/>
      <c r="L283" s="258"/>
      <c r="M283" s="259" t="s">
        <v>1</v>
      </c>
      <c r="N283" s="260" t="s">
        <v>43</v>
      </c>
      <c r="O283" s="72"/>
      <c r="P283" s="198">
        <f>O283*H283</f>
        <v>0</v>
      </c>
      <c r="Q283" s="198">
        <v>2.0000000000000001E-4</v>
      </c>
      <c r="R283" s="198">
        <f>Q283*H283</f>
        <v>1.2000000000000001E-3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323</v>
      </c>
      <c r="AT283" s="200" t="s">
        <v>291</v>
      </c>
      <c r="AU283" s="200" t="s">
        <v>88</v>
      </c>
      <c r="AY283" s="18" t="s">
        <v>151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86</v>
      </c>
      <c r="BK283" s="201">
        <f>ROUND(I283*H283,2)</f>
        <v>0</v>
      </c>
      <c r="BL283" s="18" t="s">
        <v>229</v>
      </c>
      <c r="BM283" s="200" t="s">
        <v>972</v>
      </c>
    </row>
    <row r="284" spans="1:65" s="2" customFormat="1" ht="21.75" customHeight="1">
      <c r="A284" s="35"/>
      <c r="B284" s="36"/>
      <c r="C284" s="188" t="s">
        <v>516</v>
      </c>
      <c r="D284" s="188" t="s">
        <v>154</v>
      </c>
      <c r="E284" s="189" t="s">
        <v>973</v>
      </c>
      <c r="F284" s="190" t="s">
        <v>974</v>
      </c>
      <c r="G284" s="191" t="s">
        <v>386</v>
      </c>
      <c r="H284" s="192">
        <v>1.9E-2</v>
      </c>
      <c r="I284" s="193"/>
      <c r="J284" s="194">
        <f>ROUND(I284*H284,2)</f>
        <v>0</v>
      </c>
      <c r="K284" s="195"/>
      <c r="L284" s="40"/>
      <c r="M284" s="196" t="s">
        <v>1</v>
      </c>
      <c r="N284" s="197" t="s">
        <v>43</v>
      </c>
      <c r="O284" s="72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229</v>
      </c>
      <c r="AT284" s="200" t="s">
        <v>154</v>
      </c>
      <c r="AU284" s="200" t="s">
        <v>88</v>
      </c>
      <c r="AY284" s="18" t="s">
        <v>151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8" t="s">
        <v>86</v>
      </c>
      <c r="BK284" s="201">
        <f>ROUND(I284*H284,2)</f>
        <v>0</v>
      </c>
      <c r="BL284" s="18" t="s">
        <v>229</v>
      </c>
      <c r="BM284" s="200" t="s">
        <v>975</v>
      </c>
    </row>
    <row r="285" spans="1:65" s="12" customFormat="1" ht="22.9" customHeight="1">
      <c r="B285" s="172"/>
      <c r="C285" s="173"/>
      <c r="D285" s="174" t="s">
        <v>77</v>
      </c>
      <c r="E285" s="186" t="s">
        <v>616</v>
      </c>
      <c r="F285" s="186" t="s">
        <v>976</v>
      </c>
      <c r="G285" s="173"/>
      <c r="H285" s="173"/>
      <c r="I285" s="176"/>
      <c r="J285" s="187">
        <f>BK285</f>
        <v>0</v>
      </c>
      <c r="K285" s="173"/>
      <c r="L285" s="178"/>
      <c r="M285" s="179"/>
      <c r="N285" s="180"/>
      <c r="O285" s="180"/>
      <c r="P285" s="181">
        <f>SUM(P286:P293)</f>
        <v>0</v>
      </c>
      <c r="Q285" s="180"/>
      <c r="R285" s="181">
        <f>SUM(R286:R293)</f>
        <v>5.0506200000000001E-2</v>
      </c>
      <c r="S285" s="180"/>
      <c r="T285" s="182">
        <f>SUM(T286:T293)</f>
        <v>0</v>
      </c>
      <c r="AR285" s="183" t="s">
        <v>88</v>
      </c>
      <c r="AT285" s="184" t="s">
        <v>77</v>
      </c>
      <c r="AU285" s="184" t="s">
        <v>86</v>
      </c>
      <c r="AY285" s="183" t="s">
        <v>151</v>
      </c>
      <c r="BK285" s="185">
        <f>SUM(BK286:BK293)</f>
        <v>0</v>
      </c>
    </row>
    <row r="286" spans="1:65" s="2" customFormat="1" ht="21.75" customHeight="1">
      <c r="A286" s="35"/>
      <c r="B286" s="36"/>
      <c r="C286" s="188" t="s">
        <v>520</v>
      </c>
      <c r="D286" s="188" t="s">
        <v>154</v>
      </c>
      <c r="E286" s="189" t="s">
        <v>977</v>
      </c>
      <c r="F286" s="190" t="s">
        <v>978</v>
      </c>
      <c r="G286" s="191" t="s">
        <v>183</v>
      </c>
      <c r="H286" s="192">
        <v>107.46</v>
      </c>
      <c r="I286" s="193"/>
      <c r="J286" s="194">
        <f>ROUND(I286*H286,2)</f>
        <v>0</v>
      </c>
      <c r="K286" s="195"/>
      <c r="L286" s="40"/>
      <c r="M286" s="196" t="s">
        <v>1</v>
      </c>
      <c r="N286" s="197" t="s">
        <v>43</v>
      </c>
      <c r="O286" s="72"/>
      <c r="P286" s="198">
        <f>O286*H286</f>
        <v>0</v>
      </c>
      <c r="Q286" s="198">
        <v>0</v>
      </c>
      <c r="R286" s="198">
        <f>Q286*H286</f>
        <v>0</v>
      </c>
      <c r="S286" s="198">
        <v>0</v>
      </c>
      <c r="T286" s="19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229</v>
      </c>
      <c r="AT286" s="200" t="s">
        <v>154</v>
      </c>
      <c r="AU286" s="200" t="s">
        <v>88</v>
      </c>
      <c r="AY286" s="18" t="s">
        <v>151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8" t="s">
        <v>86</v>
      </c>
      <c r="BK286" s="201">
        <f>ROUND(I286*H286,2)</f>
        <v>0</v>
      </c>
      <c r="BL286" s="18" t="s">
        <v>229</v>
      </c>
      <c r="BM286" s="200" t="s">
        <v>979</v>
      </c>
    </row>
    <row r="287" spans="1:65" s="13" customFormat="1" ht="11.25">
      <c r="B287" s="202"/>
      <c r="C287" s="203"/>
      <c r="D287" s="204" t="s">
        <v>160</v>
      </c>
      <c r="E287" s="205" t="s">
        <v>1</v>
      </c>
      <c r="F287" s="206" t="s">
        <v>980</v>
      </c>
      <c r="G287" s="203"/>
      <c r="H287" s="207">
        <v>11.1</v>
      </c>
      <c r="I287" s="208"/>
      <c r="J287" s="203"/>
      <c r="K287" s="203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160</v>
      </c>
      <c r="AU287" s="213" t="s">
        <v>88</v>
      </c>
      <c r="AV287" s="13" t="s">
        <v>88</v>
      </c>
      <c r="AW287" s="13" t="s">
        <v>34</v>
      </c>
      <c r="AX287" s="13" t="s">
        <v>78</v>
      </c>
      <c r="AY287" s="213" t="s">
        <v>151</v>
      </c>
    </row>
    <row r="288" spans="1:65" s="13" customFormat="1" ht="22.5">
      <c r="B288" s="202"/>
      <c r="C288" s="203"/>
      <c r="D288" s="204" t="s">
        <v>160</v>
      </c>
      <c r="E288" s="205" t="s">
        <v>1</v>
      </c>
      <c r="F288" s="206" t="s">
        <v>981</v>
      </c>
      <c r="G288" s="203"/>
      <c r="H288" s="207">
        <v>27.56</v>
      </c>
      <c r="I288" s="208"/>
      <c r="J288" s="203"/>
      <c r="K288" s="203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160</v>
      </c>
      <c r="AU288" s="213" t="s">
        <v>88</v>
      </c>
      <c r="AV288" s="13" t="s">
        <v>88</v>
      </c>
      <c r="AW288" s="13" t="s">
        <v>34</v>
      </c>
      <c r="AX288" s="13" t="s">
        <v>78</v>
      </c>
      <c r="AY288" s="213" t="s">
        <v>151</v>
      </c>
    </row>
    <row r="289" spans="1:65" s="13" customFormat="1" ht="11.25">
      <c r="B289" s="202"/>
      <c r="C289" s="203"/>
      <c r="D289" s="204" t="s">
        <v>160</v>
      </c>
      <c r="E289" s="205" t="s">
        <v>1</v>
      </c>
      <c r="F289" s="206" t="s">
        <v>982</v>
      </c>
      <c r="G289" s="203"/>
      <c r="H289" s="207">
        <v>26.4</v>
      </c>
      <c r="I289" s="208"/>
      <c r="J289" s="203"/>
      <c r="K289" s="203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160</v>
      </c>
      <c r="AU289" s="213" t="s">
        <v>88</v>
      </c>
      <c r="AV289" s="13" t="s">
        <v>88</v>
      </c>
      <c r="AW289" s="13" t="s">
        <v>34</v>
      </c>
      <c r="AX289" s="13" t="s">
        <v>78</v>
      </c>
      <c r="AY289" s="213" t="s">
        <v>151</v>
      </c>
    </row>
    <row r="290" spans="1:65" s="13" customFormat="1" ht="11.25">
      <c r="B290" s="202"/>
      <c r="C290" s="203"/>
      <c r="D290" s="204" t="s">
        <v>160</v>
      </c>
      <c r="E290" s="205" t="s">
        <v>1</v>
      </c>
      <c r="F290" s="206" t="s">
        <v>983</v>
      </c>
      <c r="G290" s="203"/>
      <c r="H290" s="207">
        <v>42.4</v>
      </c>
      <c r="I290" s="208"/>
      <c r="J290" s="203"/>
      <c r="K290" s="203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160</v>
      </c>
      <c r="AU290" s="213" t="s">
        <v>88</v>
      </c>
      <c r="AV290" s="13" t="s">
        <v>88</v>
      </c>
      <c r="AW290" s="13" t="s">
        <v>34</v>
      </c>
      <c r="AX290" s="13" t="s">
        <v>78</v>
      </c>
      <c r="AY290" s="213" t="s">
        <v>151</v>
      </c>
    </row>
    <row r="291" spans="1:65" s="14" customFormat="1" ht="11.25">
      <c r="B291" s="214"/>
      <c r="C291" s="215"/>
      <c r="D291" s="204" t="s">
        <v>160</v>
      </c>
      <c r="E291" s="216" t="s">
        <v>1</v>
      </c>
      <c r="F291" s="217" t="s">
        <v>172</v>
      </c>
      <c r="G291" s="215"/>
      <c r="H291" s="218">
        <v>107.46</v>
      </c>
      <c r="I291" s="219"/>
      <c r="J291" s="215"/>
      <c r="K291" s="215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160</v>
      </c>
      <c r="AU291" s="224" t="s">
        <v>88</v>
      </c>
      <c r="AV291" s="14" t="s">
        <v>158</v>
      </c>
      <c r="AW291" s="14" t="s">
        <v>34</v>
      </c>
      <c r="AX291" s="14" t="s">
        <v>86</v>
      </c>
      <c r="AY291" s="224" t="s">
        <v>151</v>
      </c>
    </row>
    <row r="292" spans="1:65" s="2" customFormat="1" ht="33" customHeight="1">
      <c r="A292" s="35"/>
      <c r="B292" s="36"/>
      <c r="C292" s="188" t="s">
        <v>524</v>
      </c>
      <c r="D292" s="188" t="s">
        <v>154</v>
      </c>
      <c r="E292" s="189" t="s">
        <v>984</v>
      </c>
      <c r="F292" s="190" t="s">
        <v>985</v>
      </c>
      <c r="G292" s="191" t="s">
        <v>183</v>
      </c>
      <c r="H292" s="192">
        <v>107.46</v>
      </c>
      <c r="I292" s="193"/>
      <c r="J292" s="194">
        <f>ROUND(I292*H292,2)</f>
        <v>0</v>
      </c>
      <c r="K292" s="195"/>
      <c r="L292" s="40"/>
      <c r="M292" s="196" t="s">
        <v>1</v>
      </c>
      <c r="N292" s="197" t="s">
        <v>43</v>
      </c>
      <c r="O292" s="72"/>
      <c r="P292" s="198">
        <f>O292*H292</f>
        <v>0</v>
      </c>
      <c r="Q292" s="198">
        <v>2.2000000000000001E-4</v>
      </c>
      <c r="R292" s="198">
        <f>Q292*H292</f>
        <v>2.3641200000000001E-2</v>
      </c>
      <c r="S292" s="198">
        <v>0</v>
      </c>
      <c r="T292" s="19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229</v>
      </c>
      <c r="AT292" s="200" t="s">
        <v>154</v>
      </c>
      <c r="AU292" s="200" t="s">
        <v>88</v>
      </c>
      <c r="AY292" s="18" t="s">
        <v>151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8" t="s">
        <v>86</v>
      </c>
      <c r="BK292" s="201">
        <f>ROUND(I292*H292,2)</f>
        <v>0</v>
      </c>
      <c r="BL292" s="18" t="s">
        <v>229</v>
      </c>
      <c r="BM292" s="200" t="s">
        <v>986</v>
      </c>
    </row>
    <row r="293" spans="1:65" s="2" customFormat="1" ht="21.75" customHeight="1">
      <c r="A293" s="35"/>
      <c r="B293" s="36"/>
      <c r="C293" s="188" t="s">
        <v>530</v>
      </c>
      <c r="D293" s="188" t="s">
        <v>154</v>
      </c>
      <c r="E293" s="189" t="s">
        <v>987</v>
      </c>
      <c r="F293" s="190" t="s">
        <v>988</v>
      </c>
      <c r="G293" s="191" t="s">
        <v>183</v>
      </c>
      <c r="H293" s="192">
        <v>107.46</v>
      </c>
      <c r="I293" s="193"/>
      <c r="J293" s="194">
        <f>ROUND(I293*H293,2)</f>
        <v>0</v>
      </c>
      <c r="K293" s="195"/>
      <c r="L293" s="40"/>
      <c r="M293" s="196" t="s">
        <v>1</v>
      </c>
      <c r="N293" s="197" t="s">
        <v>43</v>
      </c>
      <c r="O293" s="72"/>
      <c r="P293" s="198">
        <f>O293*H293</f>
        <v>0</v>
      </c>
      <c r="Q293" s="198">
        <v>2.5000000000000001E-4</v>
      </c>
      <c r="R293" s="198">
        <f>Q293*H293</f>
        <v>2.6865E-2</v>
      </c>
      <c r="S293" s="198">
        <v>0</v>
      </c>
      <c r="T293" s="19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229</v>
      </c>
      <c r="AT293" s="200" t="s">
        <v>154</v>
      </c>
      <c r="AU293" s="200" t="s">
        <v>88</v>
      </c>
      <c r="AY293" s="18" t="s">
        <v>151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8" t="s">
        <v>86</v>
      </c>
      <c r="BK293" s="201">
        <f>ROUND(I293*H293,2)</f>
        <v>0</v>
      </c>
      <c r="BL293" s="18" t="s">
        <v>229</v>
      </c>
      <c r="BM293" s="200" t="s">
        <v>989</v>
      </c>
    </row>
    <row r="294" spans="1:65" s="12" customFormat="1" ht="25.9" customHeight="1">
      <c r="B294" s="172"/>
      <c r="C294" s="173"/>
      <c r="D294" s="174" t="s">
        <v>77</v>
      </c>
      <c r="E294" s="175" t="s">
        <v>990</v>
      </c>
      <c r="F294" s="175" t="s">
        <v>991</v>
      </c>
      <c r="G294" s="173"/>
      <c r="H294" s="173"/>
      <c r="I294" s="176"/>
      <c r="J294" s="177">
        <f>BK294</f>
        <v>0</v>
      </c>
      <c r="K294" s="173"/>
      <c r="L294" s="178"/>
      <c r="M294" s="179"/>
      <c r="N294" s="180"/>
      <c r="O294" s="180"/>
      <c r="P294" s="181">
        <f>SUM(P295:P296)</f>
        <v>0</v>
      </c>
      <c r="Q294" s="180"/>
      <c r="R294" s="181">
        <f>SUM(R295:R296)</f>
        <v>0</v>
      </c>
      <c r="S294" s="180"/>
      <c r="T294" s="182">
        <f>SUM(T295:T296)</f>
        <v>0</v>
      </c>
      <c r="AR294" s="183" t="s">
        <v>158</v>
      </c>
      <c r="AT294" s="184" t="s">
        <v>77</v>
      </c>
      <c r="AU294" s="184" t="s">
        <v>78</v>
      </c>
      <c r="AY294" s="183" t="s">
        <v>151</v>
      </c>
      <c r="BK294" s="185">
        <f>SUM(BK295:BK296)</f>
        <v>0</v>
      </c>
    </row>
    <row r="295" spans="1:65" s="2" customFormat="1" ht="16.5" customHeight="1">
      <c r="A295" s="35"/>
      <c r="B295" s="36"/>
      <c r="C295" s="188" t="s">
        <v>535</v>
      </c>
      <c r="D295" s="188" t="s">
        <v>154</v>
      </c>
      <c r="E295" s="189" t="s">
        <v>992</v>
      </c>
      <c r="F295" s="190" t="s">
        <v>991</v>
      </c>
      <c r="G295" s="191" t="s">
        <v>1</v>
      </c>
      <c r="H295" s="192">
        <v>0</v>
      </c>
      <c r="I295" s="193"/>
      <c r="J295" s="194">
        <f>ROUND(I295*H295,2)</f>
        <v>0</v>
      </c>
      <c r="K295" s="195"/>
      <c r="L295" s="40"/>
      <c r="M295" s="196" t="s">
        <v>1</v>
      </c>
      <c r="N295" s="197" t="s">
        <v>43</v>
      </c>
      <c r="O295" s="72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993</v>
      </c>
      <c r="AT295" s="200" t="s">
        <v>154</v>
      </c>
      <c r="AU295" s="200" t="s">
        <v>86</v>
      </c>
      <c r="AY295" s="18" t="s">
        <v>151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8" t="s">
        <v>86</v>
      </c>
      <c r="BK295" s="201">
        <f>ROUND(I295*H295,2)</f>
        <v>0</v>
      </c>
      <c r="BL295" s="18" t="s">
        <v>993</v>
      </c>
      <c r="BM295" s="200" t="s">
        <v>994</v>
      </c>
    </row>
    <row r="296" spans="1:65" s="2" customFormat="1" ht="117">
      <c r="A296" s="35"/>
      <c r="B296" s="36"/>
      <c r="C296" s="37"/>
      <c r="D296" s="204" t="s">
        <v>279</v>
      </c>
      <c r="E296" s="37"/>
      <c r="F296" s="246" t="s">
        <v>995</v>
      </c>
      <c r="G296" s="37"/>
      <c r="H296" s="37"/>
      <c r="I296" s="247"/>
      <c r="J296" s="37"/>
      <c r="K296" s="37"/>
      <c r="L296" s="40"/>
      <c r="M296" s="267"/>
      <c r="N296" s="268"/>
      <c r="O296" s="264"/>
      <c r="P296" s="264"/>
      <c r="Q296" s="264"/>
      <c r="R296" s="264"/>
      <c r="S296" s="264"/>
      <c r="T296" s="26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279</v>
      </c>
      <c r="AU296" s="18" t="s">
        <v>86</v>
      </c>
    </row>
    <row r="297" spans="1:65" s="2" customFormat="1" ht="6.95" customHeight="1">
      <c r="A297" s="35"/>
      <c r="B297" s="55"/>
      <c r="C297" s="56"/>
      <c r="D297" s="56"/>
      <c r="E297" s="56"/>
      <c r="F297" s="56"/>
      <c r="G297" s="56"/>
      <c r="H297" s="56"/>
      <c r="I297" s="56"/>
      <c r="J297" s="56"/>
      <c r="K297" s="56"/>
      <c r="L297" s="40"/>
      <c r="M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</row>
  </sheetData>
  <sheetProtection algorithmName="SHA-512" hashValue="TaIONdaiEMQ2hQS9IquPGB2WaprGHCByITfQ0UC0fsbaQ0CpOP4rrObKae+ZgGL2uM+OfmizMHS0/WjM3q8C9A==" saltValue="XxTQmFmZTkk/miMaoMv8waEovjz4rdW78LogRU+Q17M74up5/3TgatCNss61Y7MES8u59onzHoKd1btxd0ZxGQ==" spinCount="100000" sheet="1" objects="1" scenarios="1" formatColumns="0" formatRows="0" autoFilter="0"/>
  <autoFilter ref="C131:K296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996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ROUND((SUM(BE128:BE326)),  2)</f>
        <v>0</v>
      </c>
      <c r="G33" s="35"/>
      <c r="H33" s="35"/>
      <c r="I33" s="125">
        <v>0.21</v>
      </c>
      <c r="J33" s="124">
        <f>ROUND(((SUM(BE128:BE326))*I33),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ROUND((SUM(BF128:BF326)),  2)</f>
        <v>0</v>
      </c>
      <c r="G34" s="35"/>
      <c r="H34" s="35"/>
      <c r="I34" s="125">
        <v>0.15</v>
      </c>
      <c r="J34" s="124">
        <f>ROUND(((SUM(BF128:BF326))*I34),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ROUND((SUM(BG128:BG326)),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ROUND((SUM(BH128:BH326)),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ROUND((SUM(BI128:BI326)),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SO.03 - Oprava střechy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5" customHeight="1">
      <c r="B97" s="148"/>
      <c r="C97" s="149"/>
      <c r="D97" s="150" t="s">
        <v>118</v>
      </c>
      <c r="E97" s="151"/>
      <c r="F97" s="151"/>
      <c r="G97" s="151"/>
      <c r="H97" s="151"/>
      <c r="I97" s="151"/>
      <c r="J97" s="152">
        <f>J129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119</v>
      </c>
      <c r="E98" s="157"/>
      <c r="F98" s="157"/>
      <c r="G98" s="157"/>
      <c r="H98" s="157"/>
      <c r="I98" s="157"/>
      <c r="J98" s="158">
        <f>J130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729</v>
      </c>
      <c r="E99" s="157"/>
      <c r="F99" s="157"/>
      <c r="G99" s="157"/>
      <c r="H99" s="157"/>
      <c r="I99" s="157"/>
      <c r="J99" s="158">
        <f>J132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123</v>
      </c>
      <c r="E100" s="157"/>
      <c r="F100" s="157"/>
      <c r="G100" s="157"/>
      <c r="H100" s="157"/>
      <c r="I100" s="157"/>
      <c r="J100" s="158">
        <f>J143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124</v>
      </c>
      <c r="E101" s="157"/>
      <c r="F101" s="157"/>
      <c r="G101" s="157"/>
      <c r="H101" s="157"/>
      <c r="I101" s="157"/>
      <c r="J101" s="158">
        <f>J160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125</v>
      </c>
      <c r="E102" s="151"/>
      <c r="F102" s="151"/>
      <c r="G102" s="151"/>
      <c r="H102" s="151"/>
      <c r="I102" s="151"/>
      <c r="J102" s="152">
        <f>J162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997</v>
      </c>
      <c r="E103" s="157"/>
      <c r="F103" s="157"/>
      <c r="G103" s="157"/>
      <c r="H103" s="157"/>
      <c r="I103" s="157"/>
      <c r="J103" s="158">
        <f>J163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731</v>
      </c>
      <c r="E104" s="157"/>
      <c r="F104" s="157"/>
      <c r="G104" s="157"/>
      <c r="H104" s="157"/>
      <c r="I104" s="157"/>
      <c r="J104" s="158">
        <f>J166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130</v>
      </c>
      <c r="E105" s="157"/>
      <c r="F105" s="157"/>
      <c r="G105" s="157"/>
      <c r="H105" s="157"/>
      <c r="I105" s="157"/>
      <c r="J105" s="158">
        <f>J215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732</v>
      </c>
      <c r="E106" s="157"/>
      <c r="F106" s="157"/>
      <c r="G106" s="157"/>
      <c r="H106" s="157"/>
      <c r="I106" s="157"/>
      <c r="J106" s="158">
        <f>J285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733</v>
      </c>
      <c r="E107" s="157"/>
      <c r="F107" s="157"/>
      <c r="G107" s="157"/>
      <c r="H107" s="157"/>
      <c r="I107" s="157"/>
      <c r="J107" s="158">
        <f>J315</f>
        <v>0</v>
      </c>
      <c r="K107" s="155"/>
      <c r="L107" s="159"/>
    </row>
    <row r="108" spans="1:31" s="9" customFormat="1" ht="24.95" customHeight="1">
      <c r="B108" s="148"/>
      <c r="C108" s="149"/>
      <c r="D108" s="150" t="s">
        <v>734</v>
      </c>
      <c r="E108" s="151"/>
      <c r="F108" s="151"/>
      <c r="G108" s="151"/>
      <c r="H108" s="151"/>
      <c r="I108" s="151"/>
      <c r="J108" s="152">
        <f>J324</f>
        <v>0</v>
      </c>
      <c r="K108" s="149"/>
      <c r="L108" s="153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136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0" t="str">
        <f>E7</f>
        <v>Sázava ON - oprava</v>
      </c>
      <c r="F118" s="321"/>
      <c r="G118" s="321"/>
      <c r="H118" s="321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111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72" t="str">
        <f>E9</f>
        <v>SO.03 - Oprava střechy</v>
      </c>
      <c r="F120" s="322"/>
      <c r="G120" s="322"/>
      <c r="H120" s="322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F12</f>
        <v>Sázava</v>
      </c>
      <c r="G122" s="37"/>
      <c r="H122" s="37"/>
      <c r="I122" s="30" t="s">
        <v>22</v>
      </c>
      <c r="J122" s="67" t="str">
        <f>IF(J12="","",J12)</f>
        <v>5. 3. 2021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E15</f>
        <v>Správa železnic, státní organizace</v>
      </c>
      <c r="G124" s="37"/>
      <c r="H124" s="37"/>
      <c r="I124" s="30" t="s">
        <v>32</v>
      </c>
      <c r="J124" s="33" t="str">
        <f>E21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30</v>
      </c>
      <c r="D125" s="37"/>
      <c r="E125" s="37"/>
      <c r="F125" s="28" t="str">
        <f>IF(E18="","",E18)</f>
        <v>Vyplň údaj</v>
      </c>
      <c r="G125" s="37"/>
      <c r="H125" s="37"/>
      <c r="I125" s="30" t="s">
        <v>35</v>
      </c>
      <c r="J125" s="33" t="str">
        <f>E24</f>
        <v>L. Malý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0"/>
      <c r="B127" s="161"/>
      <c r="C127" s="162" t="s">
        <v>137</v>
      </c>
      <c r="D127" s="163" t="s">
        <v>63</v>
      </c>
      <c r="E127" s="163" t="s">
        <v>59</v>
      </c>
      <c r="F127" s="163" t="s">
        <v>60</v>
      </c>
      <c r="G127" s="163" t="s">
        <v>138</v>
      </c>
      <c r="H127" s="163" t="s">
        <v>139</v>
      </c>
      <c r="I127" s="163" t="s">
        <v>140</v>
      </c>
      <c r="J127" s="164" t="s">
        <v>115</v>
      </c>
      <c r="K127" s="165" t="s">
        <v>141</v>
      </c>
      <c r="L127" s="166"/>
      <c r="M127" s="76" t="s">
        <v>1</v>
      </c>
      <c r="N127" s="77" t="s">
        <v>42</v>
      </c>
      <c r="O127" s="77" t="s">
        <v>142</v>
      </c>
      <c r="P127" s="77" t="s">
        <v>143</v>
      </c>
      <c r="Q127" s="77" t="s">
        <v>144</v>
      </c>
      <c r="R127" s="77" t="s">
        <v>145</v>
      </c>
      <c r="S127" s="77" t="s">
        <v>146</v>
      </c>
      <c r="T127" s="78" t="s">
        <v>147</v>
      </c>
      <c r="U127" s="160"/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/>
    </row>
    <row r="128" spans="1:63" s="2" customFormat="1" ht="22.9" customHeight="1">
      <c r="A128" s="35"/>
      <c r="B128" s="36"/>
      <c r="C128" s="83" t="s">
        <v>148</v>
      </c>
      <c r="D128" s="37"/>
      <c r="E128" s="37"/>
      <c r="F128" s="37"/>
      <c r="G128" s="37"/>
      <c r="H128" s="37"/>
      <c r="I128" s="37"/>
      <c r="J128" s="167">
        <f>BK128</f>
        <v>0</v>
      </c>
      <c r="K128" s="37"/>
      <c r="L128" s="40"/>
      <c r="M128" s="79"/>
      <c r="N128" s="168"/>
      <c r="O128" s="80"/>
      <c r="P128" s="169">
        <f>P129+P162+P324</f>
        <v>0</v>
      </c>
      <c r="Q128" s="80"/>
      <c r="R128" s="169">
        <f>R129+R162+R324</f>
        <v>5.5395260000000004</v>
      </c>
      <c r="S128" s="80"/>
      <c r="T128" s="170">
        <f>T129+T162+T324</f>
        <v>46.610353999999994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77</v>
      </c>
      <c r="AU128" s="18" t="s">
        <v>117</v>
      </c>
      <c r="BK128" s="171">
        <f>BK129+BK162+BK324</f>
        <v>0</v>
      </c>
    </row>
    <row r="129" spans="1:65" s="12" customFormat="1" ht="25.9" customHeight="1">
      <c r="B129" s="172"/>
      <c r="C129" s="173"/>
      <c r="D129" s="174" t="s">
        <v>77</v>
      </c>
      <c r="E129" s="175" t="s">
        <v>149</v>
      </c>
      <c r="F129" s="175" t="s">
        <v>150</v>
      </c>
      <c r="G129" s="173"/>
      <c r="H129" s="173"/>
      <c r="I129" s="176"/>
      <c r="J129" s="177">
        <f>BK129</f>
        <v>0</v>
      </c>
      <c r="K129" s="173"/>
      <c r="L129" s="178"/>
      <c r="M129" s="179"/>
      <c r="N129" s="180"/>
      <c r="O129" s="180"/>
      <c r="P129" s="181">
        <f>P130+P132+P143+P160</f>
        <v>0</v>
      </c>
      <c r="Q129" s="180"/>
      <c r="R129" s="181">
        <f>R130+R132+R143+R160</f>
        <v>5.4168000000000003</v>
      </c>
      <c r="S129" s="180"/>
      <c r="T129" s="182">
        <f>T130+T132+T143+T160</f>
        <v>15.25548</v>
      </c>
      <c r="AR129" s="183" t="s">
        <v>86</v>
      </c>
      <c r="AT129" s="184" t="s">
        <v>77</v>
      </c>
      <c r="AU129" s="184" t="s">
        <v>78</v>
      </c>
      <c r="AY129" s="183" t="s">
        <v>151</v>
      </c>
      <c r="BK129" s="185">
        <f>BK130+BK132+BK143+BK160</f>
        <v>0</v>
      </c>
    </row>
    <row r="130" spans="1:65" s="12" customFormat="1" ht="22.9" customHeight="1">
      <c r="B130" s="172"/>
      <c r="C130" s="173"/>
      <c r="D130" s="174" t="s">
        <v>77</v>
      </c>
      <c r="E130" s="186" t="s">
        <v>152</v>
      </c>
      <c r="F130" s="186" t="s">
        <v>153</v>
      </c>
      <c r="G130" s="173"/>
      <c r="H130" s="173"/>
      <c r="I130" s="176"/>
      <c r="J130" s="187">
        <f>BK130</f>
        <v>0</v>
      </c>
      <c r="K130" s="173"/>
      <c r="L130" s="178"/>
      <c r="M130" s="179"/>
      <c r="N130" s="180"/>
      <c r="O130" s="180"/>
      <c r="P130" s="181">
        <f>P131</f>
        <v>0</v>
      </c>
      <c r="Q130" s="180"/>
      <c r="R130" s="181">
        <f>R131</f>
        <v>5.4168000000000003</v>
      </c>
      <c r="S130" s="180"/>
      <c r="T130" s="182">
        <f>T131</f>
        <v>0</v>
      </c>
      <c r="AR130" s="183" t="s">
        <v>86</v>
      </c>
      <c r="AT130" s="184" t="s">
        <v>77</v>
      </c>
      <c r="AU130" s="184" t="s">
        <v>86</v>
      </c>
      <c r="AY130" s="183" t="s">
        <v>151</v>
      </c>
      <c r="BK130" s="185">
        <f>BK131</f>
        <v>0</v>
      </c>
    </row>
    <row r="131" spans="1:65" s="2" customFormat="1" ht="16.5" customHeight="1">
      <c r="A131" s="35"/>
      <c r="B131" s="36"/>
      <c r="C131" s="188" t="s">
        <v>86</v>
      </c>
      <c r="D131" s="188" t="s">
        <v>154</v>
      </c>
      <c r="E131" s="189" t="s">
        <v>998</v>
      </c>
      <c r="F131" s="190" t="s">
        <v>999</v>
      </c>
      <c r="G131" s="191" t="s">
        <v>167</v>
      </c>
      <c r="H131" s="192">
        <v>3</v>
      </c>
      <c r="I131" s="193"/>
      <c r="J131" s="194">
        <f>ROUND(I131*H131,2)</f>
        <v>0</v>
      </c>
      <c r="K131" s="195"/>
      <c r="L131" s="40"/>
      <c r="M131" s="196" t="s">
        <v>1</v>
      </c>
      <c r="N131" s="197" t="s">
        <v>43</v>
      </c>
      <c r="O131" s="72"/>
      <c r="P131" s="198">
        <f>O131*H131</f>
        <v>0</v>
      </c>
      <c r="Q131" s="198">
        <v>1.8056000000000001</v>
      </c>
      <c r="R131" s="198">
        <f>Q131*H131</f>
        <v>5.4168000000000003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158</v>
      </c>
      <c r="AT131" s="200" t="s">
        <v>154</v>
      </c>
      <c r="AU131" s="200" t="s">
        <v>88</v>
      </c>
      <c r="AY131" s="18" t="s">
        <v>151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86</v>
      </c>
      <c r="BK131" s="201">
        <f>ROUND(I131*H131,2)</f>
        <v>0</v>
      </c>
      <c r="BL131" s="18" t="s">
        <v>158</v>
      </c>
      <c r="BM131" s="200" t="s">
        <v>1000</v>
      </c>
    </row>
    <row r="132" spans="1:65" s="12" customFormat="1" ht="22.9" customHeight="1">
      <c r="B132" s="172"/>
      <c r="C132" s="173"/>
      <c r="D132" s="174" t="s">
        <v>77</v>
      </c>
      <c r="E132" s="186" t="s">
        <v>194</v>
      </c>
      <c r="F132" s="186" t="s">
        <v>790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SUM(P133:P142)</f>
        <v>0</v>
      </c>
      <c r="Q132" s="180"/>
      <c r="R132" s="181">
        <f>SUM(R133:R142)</f>
        <v>0</v>
      </c>
      <c r="S132" s="180"/>
      <c r="T132" s="182">
        <f>SUM(T133:T142)</f>
        <v>15.25548</v>
      </c>
      <c r="AR132" s="183" t="s">
        <v>86</v>
      </c>
      <c r="AT132" s="184" t="s">
        <v>77</v>
      </c>
      <c r="AU132" s="184" t="s">
        <v>86</v>
      </c>
      <c r="AY132" s="183" t="s">
        <v>151</v>
      </c>
      <c r="BK132" s="185">
        <f>SUM(BK133:BK142)</f>
        <v>0</v>
      </c>
    </row>
    <row r="133" spans="1:65" s="2" customFormat="1" ht="33" customHeight="1">
      <c r="A133" s="35"/>
      <c r="B133" s="36"/>
      <c r="C133" s="188" t="s">
        <v>88</v>
      </c>
      <c r="D133" s="188" t="s">
        <v>154</v>
      </c>
      <c r="E133" s="189" t="s">
        <v>311</v>
      </c>
      <c r="F133" s="190" t="s">
        <v>1001</v>
      </c>
      <c r="G133" s="191" t="s">
        <v>299</v>
      </c>
      <c r="H133" s="192">
        <v>1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43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158</v>
      </c>
      <c r="AT133" s="200" t="s">
        <v>154</v>
      </c>
      <c r="AU133" s="200" t="s">
        <v>88</v>
      </c>
      <c r="AY133" s="18" t="s">
        <v>151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86</v>
      </c>
      <c r="BK133" s="201">
        <f>ROUND(I133*H133,2)</f>
        <v>0</v>
      </c>
      <c r="BL133" s="18" t="s">
        <v>158</v>
      </c>
      <c r="BM133" s="200" t="s">
        <v>1002</v>
      </c>
    </row>
    <row r="134" spans="1:65" s="2" customFormat="1" ht="33" customHeight="1">
      <c r="A134" s="35"/>
      <c r="B134" s="36"/>
      <c r="C134" s="188" t="s">
        <v>152</v>
      </c>
      <c r="D134" s="188" t="s">
        <v>154</v>
      </c>
      <c r="E134" s="189" t="s">
        <v>1003</v>
      </c>
      <c r="F134" s="190" t="s">
        <v>1004</v>
      </c>
      <c r="G134" s="191" t="s">
        <v>386</v>
      </c>
      <c r="H134" s="192">
        <v>10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43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1</v>
      </c>
      <c r="T134" s="199">
        <f>S134*H134</f>
        <v>10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158</v>
      </c>
      <c r="AT134" s="200" t="s">
        <v>154</v>
      </c>
      <c r="AU134" s="200" t="s">
        <v>88</v>
      </c>
      <c r="AY134" s="18" t="s">
        <v>151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86</v>
      </c>
      <c r="BK134" s="201">
        <f>ROUND(I134*H134,2)</f>
        <v>0</v>
      </c>
      <c r="BL134" s="18" t="s">
        <v>158</v>
      </c>
      <c r="BM134" s="200" t="s">
        <v>1005</v>
      </c>
    </row>
    <row r="135" spans="1:65" s="2" customFormat="1" ht="21.75" customHeight="1">
      <c r="A135" s="35"/>
      <c r="B135" s="36"/>
      <c r="C135" s="188" t="s">
        <v>158</v>
      </c>
      <c r="D135" s="188" t="s">
        <v>154</v>
      </c>
      <c r="E135" s="189" t="s">
        <v>1006</v>
      </c>
      <c r="F135" s="190" t="s">
        <v>1007</v>
      </c>
      <c r="G135" s="191" t="s">
        <v>157</v>
      </c>
      <c r="H135" s="192">
        <v>3.18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43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1.5940000000000001</v>
      </c>
      <c r="T135" s="199">
        <f>S135*H135</f>
        <v>5.0689200000000003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158</v>
      </c>
      <c r="AT135" s="200" t="s">
        <v>154</v>
      </c>
      <c r="AU135" s="200" t="s">
        <v>88</v>
      </c>
      <c r="AY135" s="18" t="s">
        <v>151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86</v>
      </c>
      <c r="BK135" s="201">
        <f>ROUND(I135*H135,2)</f>
        <v>0</v>
      </c>
      <c r="BL135" s="18" t="s">
        <v>158</v>
      </c>
      <c r="BM135" s="200" t="s">
        <v>1008</v>
      </c>
    </row>
    <row r="136" spans="1:65" s="13" customFormat="1" ht="11.25">
      <c r="B136" s="202"/>
      <c r="C136" s="203"/>
      <c r="D136" s="204" t="s">
        <v>160</v>
      </c>
      <c r="E136" s="205" t="s">
        <v>1</v>
      </c>
      <c r="F136" s="206" t="s">
        <v>1009</v>
      </c>
      <c r="G136" s="203"/>
      <c r="H136" s="207">
        <v>0.75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160</v>
      </c>
      <c r="AU136" s="213" t="s">
        <v>88</v>
      </c>
      <c r="AV136" s="13" t="s">
        <v>88</v>
      </c>
      <c r="AW136" s="13" t="s">
        <v>34</v>
      </c>
      <c r="AX136" s="13" t="s">
        <v>78</v>
      </c>
      <c r="AY136" s="213" t="s">
        <v>151</v>
      </c>
    </row>
    <row r="137" spans="1:65" s="13" customFormat="1" ht="11.25">
      <c r="B137" s="202"/>
      <c r="C137" s="203"/>
      <c r="D137" s="204" t="s">
        <v>160</v>
      </c>
      <c r="E137" s="205" t="s">
        <v>1</v>
      </c>
      <c r="F137" s="206" t="s">
        <v>1010</v>
      </c>
      <c r="G137" s="203"/>
      <c r="H137" s="207">
        <v>2.4300000000000002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160</v>
      </c>
      <c r="AU137" s="213" t="s">
        <v>88</v>
      </c>
      <c r="AV137" s="13" t="s">
        <v>88</v>
      </c>
      <c r="AW137" s="13" t="s">
        <v>34</v>
      </c>
      <c r="AX137" s="13" t="s">
        <v>78</v>
      </c>
      <c r="AY137" s="213" t="s">
        <v>151</v>
      </c>
    </row>
    <row r="138" spans="1:65" s="14" customFormat="1" ht="11.25">
      <c r="B138" s="214"/>
      <c r="C138" s="215"/>
      <c r="D138" s="204" t="s">
        <v>160</v>
      </c>
      <c r="E138" s="216" t="s">
        <v>1</v>
      </c>
      <c r="F138" s="217" t="s">
        <v>172</v>
      </c>
      <c r="G138" s="215"/>
      <c r="H138" s="218">
        <v>3.18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160</v>
      </c>
      <c r="AU138" s="224" t="s">
        <v>88</v>
      </c>
      <c r="AV138" s="14" t="s">
        <v>158</v>
      </c>
      <c r="AW138" s="14" t="s">
        <v>34</v>
      </c>
      <c r="AX138" s="14" t="s">
        <v>86</v>
      </c>
      <c r="AY138" s="224" t="s">
        <v>151</v>
      </c>
    </row>
    <row r="139" spans="1:65" s="2" customFormat="1" ht="21.75" customHeight="1">
      <c r="A139" s="35"/>
      <c r="B139" s="36"/>
      <c r="C139" s="188" t="s">
        <v>176</v>
      </c>
      <c r="D139" s="188" t="s">
        <v>154</v>
      </c>
      <c r="E139" s="189" t="s">
        <v>1011</v>
      </c>
      <c r="F139" s="190" t="s">
        <v>1012</v>
      </c>
      <c r="G139" s="191" t="s">
        <v>183</v>
      </c>
      <c r="H139" s="192">
        <v>1.06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43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0.17599999999999999</v>
      </c>
      <c r="T139" s="199">
        <f>S139*H139</f>
        <v>0.18656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158</v>
      </c>
      <c r="AT139" s="200" t="s">
        <v>154</v>
      </c>
      <c r="AU139" s="200" t="s">
        <v>88</v>
      </c>
      <c r="AY139" s="18" t="s">
        <v>151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86</v>
      </c>
      <c r="BK139" s="201">
        <f>ROUND(I139*H139,2)</f>
        <v>0</v>
      </c>
      <c r="BL139" s="18" t="s">
        <v>158</v>
      </c>
      <c r="BM139" s="200" t="s">
        <v>1013</v>
      </c>
    </row>
    <row r="140" spans="1:65" s="13" customFormat="1" ht="11.25">
      <c r="B140" s="202"/>
      <c r="C140" s="203"/>
      <c r="D140" s="204" t="s">
        <v>160</v>
      </c>
      <c r="E140" s="205" t="s">
        <v>1</v>
      </c>
      <c r="F140" s="206" t="s">
        <v>1014</v>
      </c>
      <c r="G140" s="203"/>
      <c r="H140" s="207">
        <v>0.25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160</v>
      </c>
      <c r="AU140" s="213" t="s">
        <v>88</v>
      </c>
      <c r="AV140" s="13" t="s">
        <v>88</v>
      </c>
      <c r="AW140" s="13" t="s">
        <v>34</v>
      </c>
      <c r="AX140" s="13" t="s">
        <v>78</v>
      </c>
      <c r="AY140" s="213" t="s">
        <v>151</v>
      </c>
    </row>
    <row r="141" spans="1:65" s="13" customFormat="1" ht="11.25">
      <c r="B141" s="202"/>
      <c r="C141" s="203"/>
      <c r="D141" s="204" t="s">
        <v>160</v>
      </c>
      <c r="E141" s="205" t="s">
        <v>1</v>
      </c>
      <c r="F141" s="206" t="s">
        <v>1015</v>
      </c>
      <c r="G141" s="203"/>
      <c r="H141" s="207">
        <v>0.81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160</v>
      </c>
      <c r="AU141" s="213" t="s">
        <v>88</v>
      </c>
      <c r="AV141" s="13" t="s">
        <v>88</v>
      </c>
      <c r="AW141" s="13" t="s">
        <v>34</v>
      </c>
      <c r="AX141" s="13" t="s">
        <v>78</v>
      </c>
      <c r="AY141" s="213" t="s">
        <v>151</v>
      </c>
    </row>
    <row r="142" spans="1:65" s="14" customFormat="1" ht="11.25">
      <c r="B142" s="214"/>
      <c r="C142" s="215"/>
      <c r="D142" s="204" t="s">
        <v>160</v>
      </c>
      <c r="E142" s="216" t="s">
        <v>1</v>
      </c>
      <c r="F142" s="217" t="s">
        <v>172</v>
      </c>
      <c r="G142" s="215"/>
      <c r="H142" s="218">
        <v>1.06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160</v>
      </c>
      <c r="AU142" s="224" t="s">
        <v>88</v>
      </c>
      <c r="AV142" s="14" t="s">
        <v>158</v>
      </c>
      <c r="AW142" s="14" t="s">
        <v>34</v>
      </c>
      <c r="AX142" s="14" t="s">
        <v>86</v>
      </c>
      <c r="AY142" s="224" t="s">
        <v>151</v>
      </c>
    </row>
    <row r="143" spans="1:65" s="12" customFormat="1" ht="22.9" customHeight="1">
      <c r="B143" s="172"/>
      <c r="C143" s="173"/>
      <c r="D143" s="174" t="s">
        <v>77</v>
      </c>
      <c r="E143" s="186" t="s">
        <v>381</v>
      </c>
      <c r="F143" s="186" t="s">
        <v>382</v>
      </c>
      <c r="G143" s="173"/>
      <c r="H143" s="173"/>
      <c r="I143" s="176"/>
      <c r="J143" s="187">
        <f>BK143</f>
        <v>0</v>
      </c>
      <c r="K143" s="173"/>
      <c r="L143" s="178"/>
      <c r="M143" s="179"/>
      <c r="N143" s="180"/>
      <c r="O143" s="180"/>
      <c r="P143" s="181">
        <f>SUM(P144:P159)</f>
        <v>0</v>
      </c>
      <c r="Q143" s="180"/>
      <c r="R143" s="181">
        <f>SUM(R144:R159)</f>
        <v>0</v>
      </c>
      <c r="S143" s="180"/>
      <c r="T143" s="182">
        <f>SUM(T144:T159)</f>
        <v>0</v>
      </c>
      <c r="AR143" s="183" t="s">
        <v>86</v>
      </c>
      <c r="AT143" s="184" t="s">
        <v>77</v>
      </c>
      <c r="AU143" s="184" t="s">
        <v>86</v>
      </c>
      <c r="AY143" s="183" t="s">
        <v>151</v>
      </c>
      <c r="BK143" s="185">
        <f>SUM(BK144:BK159)</f>
        <v>0</v>
      </c>
    </row>
    <row r="144" spans="1:65" s="2" customFormat="1" ht="21.75" customHeight="1">
      <c r="A144" s="35"/>
      <c r="B144" s="36"/>
      <c r="C144" s="188" t="s">
        <v>180</v>
      </c>
      <c r="D144" s="188" t="s">
        <v>154</v>
      </c>
      <c r="E144" s="189" t="s">
        <v>390</v>
      </c>
      <c r="F144" s="190" t="s">
        <v>391</v>
      </c>
      <c r="G144" s="191" t="s">
        <v>386</v>
      </c>
      <c r="H144" s="192">
        <v>46.61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43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158</v>
      </c>
      <c r="AT144" s="200" t="s">
        <v>154</v>
      </c>
      <c r="AU144" s="200" t="s">
        <v>88</v>
      </c>
      <c r="AY144" s="18" t="s">
        <v>151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86</v>
      </c>
      <c r="BK144" s="201">
        <f>ROUND(I144*H144,2)</f>
        <v>0</v>
      </c>
      <c r="BL144" s="18" t="s">
        <v>158</v>
      </c>
      <c r="BM144" s="200" t="s">
        <v>1016</v>
      </c>
    </row>
    <row r="145" spans="1:65" s="2" customFormat="1" ht="21.75" customHeight="1">
      <c r="A145" s="35"/>
      <c r="B145" s="36"/>
      <c r="C145" s="188" t="s">
        <v>186</v>
      </c>
      <c r="D145" s="188" t="s">
        <v>154</v>
      </c>
      <c r="E145" s="189" t="s">
        <v>394</v>
      </c>
      <c r="F145" s="190" t="s">
        <v>395</v>
      </c>
      <c r="G145" s="191" t="s">
        <v>386</v>
      </c>
      <c r="H145" s="192">
        <v>46.61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43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158</v>
      </c>
      <c r="AT145" s="200" t="s">
        <v>154</v>
      </c>
      <c r="AU145" s="200" t="s">
        <v>88</v>
      </c>
      <c r="AY145" s="18" t="s">
        <v>151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86</v>
      </c>
      <c r="BK145" s="201">
        <f>ROUND(I145*H145,2)</f>
        <v>0</v>
      </c>
      <c r="BL145" s="18" t="s">
        <v>158</v>
      </c>
      <c r="BM145" s="200" t="s">
        <v>1017</v>
      </c>
    </row>
    <row r="146" spans="1:65" s="2" customFormat="1" ht="21.75" customHeight="1">
      <c r="A146" s="35"/>
      <c r="B146" s="36"/>
      <c r="C146" s="188" t="s">
        <v>190</v>
      </c>
      <c r="D146" s="188" t="s">
        <v>154</v>
      </c>
      <c r="E146" s="189" t="s">
        <v>398</v>
      </c>
      <c r="F146" s="190" t="s">
        <v>399</v>
      </c>
      <c r="G146" s="191" t="s">
        <v>386</v>
      </c>
      <c r="H146" s="192">
        <v>885.59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158</v>
      </c>
      <c r="AT146" s="200" t="s">
        <v>154</v>
      </c>
      <c r="AU146" s="200" t="s">
        <v>88</v>
      </c>
      <c r="AY146" s="18" t="s">
        <v>151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86</v>
      </c>
      <c r="BK146" s="201">
        <f>ROUND(I146*H146,2)</f>
        <v>0</v>
      </c>
      <c r="BL146" s="18" t="s">
        <v>158</v>
      </c>
      <c r="BM146" s="200" t="s">
        <v>1018</v>
      </c>
    </row>
    <row r="147" spans="1:65" s="13" customFormat="1" ht="11.25">
      <c r="B147" s="202"/>
      <c r="C147" s="203"/>
      <c r="D147" s="204" t="s">
        <v>160</v>
      </c>
      <c r="E147" s="203"/>
      <c r="F147" s="206" t="s">
        <v>1019</v>
      </c>
      <c r="G147" s="203"/>
      <c r="H147" s="207">
        <v>885.59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160</v>
      </c>
      <c r="AU147" s="213" t="s">
        <v>88</v>
      </c>
      <c r="AV147" s="13" t="s">
        <v>88</v>
      </c>
      <c r="AW147" s="13" t="s">
        <v>4</v>
      </c>
      <c r="AX147" s="13" t="s">
        <v>86</v>
      </c>
      <c r="AY147" s="213" t="s">
        <v>151</v>
      </c>
    </row>
    <row r="148" spans="1:65" s="2" customFormat="1" ht="21.75" customHeight="1">
      <c r="A148" s="35"/>
      <c r="B148" s="36"/>
      <c r="C148" s="188" t="s">
        <v>194</v>
      </c>
      <c r="D148" s="188" t="s">
        <v>154</v>
      </c>
      <c r="E148" s="189" t="s">
        <v>1020</v>
      </c>
      <c r="F148" s="190" t="s">
        <v>1021</v>
      </c>
      <c r="G148" s="191" t="s">
        <v>386</v>
      </c>
      <c r="H148" s="192">
        <v>0.2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43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158</v>
      </c>
      <c r="AT148" s="200" t="s">
        <v>154</v>
      </c>
      <c r="AU148" s="200" t="s">
        <v>88</v>
      </c>
      <c r="AY148" s="18" t="s">
        <v>151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86</v>
      </c>
      <c r="BK148" s="201">
        <f>ROUND(I148*H148,2)</f>
        <v>0</v>
      </c>
      <c r="BL148" s="18" t="s">
        <v>158</v>
      </c>
      <c r="BM148" s="200" t="s">
        <v>1022</v>
      </c>
    </row>
    <row r="149" spans="1:65" s="2" customFormat="1" ht="58.5">
      <c r="A149" s="35"/>
      <c r="B149" s="36"/>
      <c r="C149" s="37"/>
      <c r="D149" s="204" t="s">
        <v>279</v>
      </c>
      <c r="E149" s="37"/>
      <c r="F149" s="246" t="s">
        <v>1023</v>
      </c>
      <c r="G149" s="37"/>
      <c r="H149" s="37"/>
      <c r="I149" s="247"/>
      <c r="J149" s="37"/>
      <c r="K149" s="37"/>
      <c r="L149" s="40"/>
      <c r="M149" s="248"/>
      <c r="N149" s="24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279</v>
      </c>
      <c r="AU149" s="18" t="s">
        <v>88</v>
      </c>
    </row>
    <row r="150" spans="1:65" s="2" customFormat="1" ht="44.25" customHeight="1">
      <c r="A150" s="35"/>
      <c r="B150" s="36"/>
      <c r="C150" s="188" t="s">
        <v>198</v>
      </c>
      <c r="D150" s="188" t="s">
        <v>154</v>
      </c>
      <c r="E150" s="189" t="s">
        <v>821</v>
      </c>
      <c r="F150" s="190" t="s">
        <v>822</v>
      </c>
      <c r="G150" s="191" t="s">
        <v>386</v>
      </c>
      <c r="H150" s="192">
        <v>5.3019999999999996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43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158</v>
      </c>
      <c r="AT150" s="200" t="s">
        <v>154</v>
      </c>
      <c r="AU150" s="200" t="s">
        <v>88</v>
      </c>
      <c r="AY150" s="18" t="s">
        <v>151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86</v>
      </c>
      <c r="BK150" s="201">
        <f>ROUND(I150*H150,2)</f>
        <v>0</v>
      </c>
      <c r="BL150" s="18" t="s">
        <v>158</v>
      </c>
      <c r="BM150" s="200" t="s">
        <v>1024</v>
      </c>
    </row>
    <row r="151" spans="1:65" s="13" customFormat="1" ht="11.25">
      <c r="B151" s="202"/>
      <c r="C151" s="203"/>
      <c r="D151" s="204" t="s">
        <v>160</v>
      </c>
      <c r="E151" s="205" t="s">
        <v>1</v>
      </c>
      <c r="F151" s="206" t="s">
        <v>1025</v>
      </c>
      <c r="G151" s="203"/>
      <c r="H151" s="207">
        <v>46.61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160</v>
      </c>
      <c r="AU151" s="213" t="s">
        <v>88</v>
      </c>
      <c r="AV151" s="13" t="s">
        <v>88</v>
      </c>
      <c r="AW151" s="13" t="s">
        <v>34</v>
      </c>
      <c r="AX151" s="13" t="s">
        <v>78</v>
      </c>
      <c r="AY151" s="213" t="s">
        <v>151</v>
      </c>
    </row>
    <row r="152" spans="1:65" s="13" customFormat="1" ht="11.25">
      <c r="B152" s="202"/>
      <c r="C152" s="203"/>
      <c r="D152" s="204" t="s">
        <v>160</v>
      </c>
      <c r="E152" s="205" t="s">
        <v>1</v>
      </c>
      <c r="F152" s="206" t="s">
        <v>1026</v>
      </c>
      <c r="G152" s="203"/>
      <c r="H152" s="207">
        <v>-0.2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160</v>
      </c>
      <c r="AU152" s="213" t="s">
        <v>88</v>
      </c>
      <c r="AV152" s="13" t="s">
        <v>88</v>
      </c>
      <c r="AW152" s="13" t="s">
        <v>34</v>
      </c>
      <c r="AX152" s="13" t="s">
        <v>78</v>
      </c>
      <c r="AY152" s="213" t="s">
        <v>151</v>
      </c>
    </row>
    <row r="153" spans="1:65" s="13" customFormat="1" ht="11.25">
      <c r="B153" s="202"/>
      <c r="C153" s="203"/>
      <c r="D153" s="204" t="s">
        <v>160</v>
      </c>
      <c r="E153" s="205" t="s">
        <v>1</v>
      </c>
      <c r="F153" s="206" t="s">
        <v>1027</v>
      </c>
      <c r="G153" s="203"/>
      <c r="H153" s="207">
        <v>-10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160</v>
      </c>
      <c r="AU153" s="213" t="s">
        <v>88</v>
      </c>
      <c r="AV153" s="13" t="s">
        <v>88</v>
      </c>
      <c r="AW153" s="13" t="s">
        <v>34</v>
      </c>
      <c r="AX153" s="13" t="s">
        <v>78</v>
      </c>
      <c r="AY153" s="213" t="s">
        <v>151</v>
      </c>
    </row>
    <row r="154" spans="1:65" s="13" customFormat="1" ht="11.25">
      <c r="B154" s="202"/>
      <c r="C154" s="203"/>
      <c r="D154" s="204" t="s">
        <v>160</v>
      </c>
      <c r="E154" s="205" t="s">
        <v>1</v>
      </c>
      <c r="F154" s="206" t="s">
        <v>1028</v>
      </c>
      <c r="G154" s="203"/>
      <c r="H154" s="207">
        <v>-24.613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160</v>
      </c>
      <c r="AU154" s="213" t="s">
        <v>88</v>
      </c>
      <c r="AV154" s="13" t="s">
        <v>88</v>
      </c>
      <c r="AW154" s="13" t="s">
        <v>34</v>
      </c>
      <c r="AX154" s="13" t="s">
        <v>78</v>
      </c>
      <c r="AY154" s="213" t="s">
        <v>151</v>
      </c>
    </row>
    <row r="155" spans="1:65" s="13" customFormat="1" ht="11.25">
      <c r="B155" s="202"/>
      <c r="C155" s="203"/>
      <c r="D155" s="204" t="s">
        <v>160</v>
      </c>
      <c r="E155" s="205" t="s">
        <v>1</v>
      </c>
      <c r="F155" s="206" t="s">
        <v>1029</v>
      </c>
      <c r="G155" s="203"/>
      <c r="H155" s="207">
        <v>-6.4950000000000001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160</v>
      </c>
      <c r="AU155" s="213" t="s">
        <v>88</v>
      </c>
      <c r="AV155" s="13" t="s">
        <v>88</v>
      </c>
      <c r="AW155" s="13" t="s">
        <v>34</v>
      </c>
      <c r="AX155" s="13" t="s">
        <v>78</v>
      </c>
      <c r="AY155" s="213" t="s">
        <v>151</v>
      </c>
    </row>
    <row r="156" spans="1:65" s="14" customFormat="1" ht="11.25">
      <c r="B156" s="214"/>
      <c r="C156" s="215"/>
      <c r="D156" s="204" t="s">
        <v>160</v>
      </c>
      <c r="E156" s="216" t="s">
        <v>1</v>
      </c>
      <c r="F156" s="217" t="s">
        <v>172</v>
      </c>
      <c r="G156" s="215"/>
      <c r="H156" s="218">
        <v>5.3019999999999969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160</v>
      </c>
      <c r="AU156" s="224" t="s">
        <v>88</v>
      </c>
      <c r="AV156" s="14" t="s">
        <v>158</v>
      </c>
      <c r="AW156" s="14" t="s">
        <v>34</v>
      </c>
      <c r="AX156" s="14" t="s">
        <v>86</v>
      </c>
      <c r="AY156" s="224" t="s">
        <v>151</v>
      </c>
    </row>
    <row r="157" spans="1:65" s="2" customFormat="1" ht="21.75" customHeight="1">
      <c r="A157" s="35"/>
      <c r="B157" s="36"/>
      <c r="C157" s="188" t="s">
        <v>202</v>
      </c>
      <c r="D157" s="188" t="s">
        <v>154</v>
      </c>
      <c r="E157" s="189" t="s">
        <v>1030</v>
      </c>
      <c r="F157" s="190" t="s">
        <v>1031</v>
      </c>
      <c r="G157" s="191" t="s">
        <v>386</v>
      </c>
      <c r="H157" s="192">
        <v>10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43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158</v>
      </c>
      <c r="AT157" s="200" t="s">
        <v>154</v>
      </c>
      <c r="AU157" s="200" t="s">
        <v>88</v>
      </c>
      <c r="AY157" s="18" t="s">
        <v>151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86</v>
      </c>
      <c r="BK157" s="201">
        <f>ROUND(I157*H157,2)</f>
        <v>0</v>
      </c>
      <c r="BL157" s="18" t="s">
        <v>158</v>
      </c>
      <c r="BM157" s="200" t="s">
        <v>1032</v>
      </c>
    </row>
    <row r="158" spans="1:65" s="2" customFormat="1" ht="21.75" customHeight="1">
      <c r="A158" s="35"/>
      <c r="B158" s="36"/>
      <c r="C158" s="188" t="s">
        <v>206</v>
      </c>
      <c r="D158" s="188" t="s">
        <v>154</v>
      </c>
      <c r="E158" s="189" t="s">
        <v>1033</v>
      </c>
      <c r="F158" s="190" t="s">
        <v>1034</v>
      </c>
      <c r="G158" s="191" t="s">
        <v>386</v>
      </c>
      <c r="H158" s="192">
        <v>24.613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43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158</v>
      </c>
      <c r="AT158" s="200" t="s">
        <v>154</v>
      </c>
      <c r="AU158" s="200" t="s">
        <v>88</v>
      </c>
      <c r="AY158" s="18" t="s">
        <v>151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86</v>
      </c>
      <c r="BK158" s="201">
        <f>ROUND(I158*H158,2)</f>
        <v>0</v>
      </c>
      <c r="BL158" s="18" t="s">
        <v>158</v>
      </c>
      <c r="BM158" s="200" t="s">
        <v>1035</v>
      </c>
    </row>
    <row r="159" spans="1:65" s="2" customFormat="1" ht="21.75" customHeight="1">
      <c r="A159" s="35"/>
      <c r="B159" s="36"/>
      <c r="C159" s="188" t="s">
        <v>210</v>
      </c>
      <c r="D159" s="188" t="s">
        <v>154</v>
      </c>
      <c r="E159" s="189" t="s">
        <v>831</v>
      </c>
      <c r="F159" s="190" t="s">
        <v>1036</v>
      </c>
      <c r="G159" s="191" t="s">
        <v>386</v>
      </c>
      <c r="H159" s="192">
        <v>6.4950000000000001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43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158</v>
      </c>
      <c r="AT159" s="200" t="s">
        <v>154</v>
      </c>
      <c r="AU159" s="200" t="s">
        <v>88</v>
      </c>
      <c r="AY159" s="18" t="s">
        <v>151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86</v>
      </c>
      <c r="BK159" s="201">
        <f>ROUND(I159*H159,2)</f>
        <v>0</v>
      </c>
      <c r="BL159" s="18" t="s">
        <v>158</v>
      </c>
      <c r="BM159" s="200" t="s">
        <v>1037</v>
      </c>
    </row>
    <row r="160" spans="1:65" s="12" customFormat="1" ht="22.9" customHeight="1">
      <c r="B160" s="172"/>
      <c r="C160" s="173"/>
      <c r="D160" s="174" t="s">
        <v>77</v>
      </c>
      <c r="E160" s="186" t="s">
        <v>413</v>
      </c>
      <c r="F160" s="186" t="s">
        <v>414</v>
      </c>
      <c r="G160" s="173"/>
      <c r="H160" s="173"/>
      <c r="I160" s="176"/>
      <c r="J160" s="187">
        <f>BK160</f>
        <v>0</v>
      </c>
      <c r="K160" s="173"/>
      <c r="L160" s="178"/>
      <c r="M160" s="179"/>
      <c r="N160" s="180"/>
      <c r="O160" s="180"/>
      <c r="P160" s="181">
        <f>P161</f>
        <v>0</v>
      </c>
      <c r="Q160" s="180"/>
      <c r="R160" s="181">
        <f>R161</f>
        <v>0</v>
      </c>
      <c r="S160" s="180"/>
      <c r="T160" s="182">
        <f>T161</f>
        <v>0</v>
      </c>
      <c r="AR160" s="183" t="s">
        <v>86</v>
      </c>
      <c r="AT160" s="184" t="s">
        <v>77</v>
      </c>
      <c r="AU160" s="184" t="s">
        <v>86</v>
      </c>
      <c r="AY160" s="183" t="s">
        <v>151</v>
      </c>
      <c r="BK160" s="185">
        <f>BK161</f>
        <v>0</v>
      </c>
    </row>
    <row r="161" spans="1:65" s="2" customFormat="1" ht="16.5" customHeight="1">
      <c r="A161" s="35"/>
      <c r="B161" s="36"/>
      <c r="C161" s="188" t="s">
        <v>220</v>
      </c>
      <c r="D161" s="188" t="s">
        <v>154</v>
      </c>
      <c r="E161" s="189" t="s">
        <v>416</v>
      </c>
      <c r="F161" s="190" t="s">
        <v>417</v>
      </c>
      <c r="G161" s="191" t="s">
        <v>386</v>
      </c>
      <c r="H161" s="192">
        <v>5.4169999999999998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43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158</v>
      </c>
      <c r="AT161" s="200" t="s">
        <v>154</v>
      </c>
      <c r="AU161" s="200" t="s">
        <v>88</v>
      </c>
      <c r="AY161" s="18" t="s">
        <v>151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86</v>
      </c>
      <c r="BK161" s="201">
        <f>ROUND(I161*H161,2)</f>
        <v>0</v>
      </c>
      <c r="BL161" s="18" t="s">
        <v>158</v>
      </c>
      <c r="BM161" s="200" t="s">
        <v>1038</v>
      </c>
    </row>
    <row r="162" spans="1:65" s="12" customFormat="1" ht="25.9" customHeight="1">
      <c r="B162" s="172"/>
      <c r="C162" s="173"/>
      <c r="D162" s="174" t="s">
        <v>77</v>
      </c>
      <c r="E162" s="175" t="s">
        <v>419</v>
      </c>
      <c r="F162" s="175" t="s">
        <v>420</v>
      </c>
      <c r="G162" s="173"/>
      <c r="H162" s="173"/>
      <c r="I162" s="176"/>
      <c r="J162" s="177">
        <f>BK162</f>
        <v>0</v>
      </c>
      <c r="K162" s="173"/>
      <c r="L162" s="178"/>
      <c r="M162" s="179"/>
      <c r="N162" s="180"/>
      <c r="O162" s="180"/>
      <c r="P162" s="181">
        <f>P163+P166+P215+P285+P315</f>
        <v>0</v>
      </c>
      <c r="Q162" s="180"/>
      <c r="R162" s="181">
        <f>R163+R166+R215+R285+R315</f>
        <v>0.12272599999999999</v>
      </c>
      <c r="S162" s="180"/>
      <c r="T162" s="182">
        <f>T163+T166+T215+T285+T315</f>
        <v>31.354873999999995</v>
      </c>
      <c r="AR162" s="183" t="s">
        <v>88</v>
      </c>
      <c r="AT162" s="184" t="s">
        <v>77</v>
      </c>
      <c r="AU162" s="184" t="s">
        <v>78</v>
      </c>
      <c r="AY162" s="183" t="s">
        <v>151</v>
      </c>
      <c r="BK162" s="185">
        <f>BK163+BK166+BK215+BK285+BK315</f>
        <v>0</v>
      </c>
    </row>
    <row r="163" spans="1:65" s="12" customFormat="1" ht="22.9" customHeight="1">
      <c r="B163" s="172"/>
      <c r="C163" s="173"/>
      <c r="D163" s="174" t="s">
        <v>77</v>
      </c>
      <c r="E163" s="186" t="s">
        <v>427</v>
      </c>
      <c r="F163" s="186" t="s">
        <v>1039</v>
      </c>
      <c r="G163" s="173"/>
      <c r="H163" s="173"/>
      <c r="I163" s="176"/>
      <c r="J163" s="187">
        <f>BK163</f>
        <v>0</v>
      </c>
      <c r="K163" s="173"/>
      <c r="L163" s="178"/>
      <c r="M163" s="179"/>
      <c r="N163" s="180"/>
      <c r="O163" s="180"/>
      <c r="P163" s="181">
        <f>SUM(P164:P165)</f>
        <v>0</v>
      </c>
      <c r="Q163" s="180"/>
      <c r="R163" s="181">
        <f>SUM(R164:R165)</f>
        <v>0</v>
      </c>
      <c r="S163" s="180"/>
      <c r="T163" s="182">
        <f>SUM(T164:T165)</f>
        <v>0</v>
      </c>
      <c r="AR163" s="183" t="s">
        <v>88</v>
      </c>
      <c r="AT163" s="184" t="s">
        <v>77</v>
      </c>
      <c r="AU163" s="184" t="s">
        <v>86</v>
      </c>
      <c r="AY163" s="183" t="s">
        <v>151</v>
      </c>
      <c r="BK163" s="185">
        <f>SUM(BK164:BK165)</f>
        <v>0</v>
      </c>
    </row>
    <row r="164" spans="1:65" s="2" customFormat="1" ht="21.75" customHeight="1">
      <c r="A164" s="35"/>
      <c r="B164" s="36"/>
      <c r="C164" s="188" t="s">
        <v>8</v>
      </c>
      <c r="D164" s="188" t="s">
        <v>154</v>
      </c>
      <c r="E164" s="189" t="s">
        <v>1040</v>
      </c>
      <c r="F164" s="190" t="s">
        <v>1041</v>
      </c>
      <c r="G164" s="191" t="s">
        <v>167</v>
      </c>
      <c r="H164" s="192">
        <v>2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43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229</v>
      </c>
      <c r="AT164" s="200" t="s">
        <v>154</v>
      </c>
      <c r="AU164" s="200" t="s">
        <v>88</v>
      </c>
      <c r="AY164" s="18" t="s">
        <v>151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86</v>
      </c>
      <c r="BK164" s="201">
        <f>ROUND(I164*H164,2)</f>
        <v>0</v>
      </c>
      <c r="BL164" s="18" t="s">
        <v>229</v>
      </c>
      <c r="BM164" s="200" t="s">
        <v>1042</v>
      </c>
    </row>
    <row r="165" spans="1:65" s="2" customFormat="1" ht="16.5" customHeight="1">
      <c r="A165" s="35"/>
      <c r="B165" s="36"/>
      <c r="C165" s="250" t="s">
        <v>229</v>
      </c>
      <c r="D165" s="250" t="s">
        <v>291</v>
      </c>
      <c r="E165" s="251" t="s">
        <v>1043</v>
      </c>
      <c r="F165" s="252" t="s">
        <v>1044</v>
      </c>
      <c r="G165" s="253" t="s">
        <v>167</v>
      </c>
      <c r="H165" s="254">
        <v>2</v>
      </c>
      <c r="I165" s="255"/>
      <c r="J165" s="256">
        <f>ROUND(I165*H165,2)</f>
        <v>0</v>
      </c>
      <c r="K165" s="257"/>
      <c r="L165" s="258"/>
      <c r="M165" s="259" t="s">
        <v>1</v>
      </c>
      <c r="N165" s="260" t="s">
        <v>43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323</v>
      </c>
      <c r="AT165" s="200" t="s">
        <v>291</v>
      </c>
      <c r="AU165" s="200" t="s">
        <v>88</v>
      </c>
      <c r="AY165" s="18" t="s">
        <v>151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86</v>
      </c>
      <c r="BK165" s="201">
        <f>ROUND(I165*H165,2)</f>
        <v>0</v>
      </c>
      <c r="BL165" s="18" t="s">
        <v>229</v>
      </c>
      <c r="BM165" s="200" t="s">
        <v>1045</v>
      </c>
    </row>
    <row r="166" spans="1:65" s="12" customFormat="1" ht="22.9" customHeight="1">
      <c r="B166" s="172"/>
      <c r="C166" s="173"/>
      <c r="D166" s="174" t="s">
        <v>77</v>
      </c>
      <c r="E166" s="186" t="s">
        <v>849</v>
      </c>
      <c r="F166" s="186" t="s">
        <v>850</v>
      </c>
      <c r="G166" s="173"/>
      <c r="H166" s="173"/>
      <c r="I166" s="176"/>
      <c r="J166" s="187">
        <f>BK166</f>
        <v>0</v>
      </c>
      <c r="K166" s="173"/>
      <c r="L166" s="178"/>
      <c r="M166" s="179"/>
      <c r="N166" s="180"/>
      <c r="O166" s="180"/>
      <c r="P166" s="181">
        <f>SUM(P167:P214)</f>
        <v>0</v>
      </c>
      <c r="Q166" s="180"/>
      <c r="R166" s="181">
        <f>SUM(R167:R214)</f>
        <v>0</v>
      </c>
      <c r="S166" s="180"/>
      <c r="T166" s="182">
        <f>SUM(T167:T214)</f>
        <v>6.6405000000000003</v>
      </c>
      <c r="AR166" s="183" t="s">
        <v>88</v>
      </c>
      <c r="AT166" s="184" t="s">
        <v>77</v>
      </c>
      <c r="AU166" s="184" t="s">
        <v>86</v>
      </c>
      <c r="AY166" s="183" t="s">
        <v>151</v>
      </c>
      <c r="BK166" s="185">
        <f>SUM(BK167:BK214)</f>
        <v>0</v>
      </c>
    </row>
    <row r="167" spans="1:65" s="2" customFormat="1" ht="16.5" customHeight="1">
      <c r="A167" s="35"/>
      <c r="B167" s="36"/>
      <c r="C167" s="188" t="s">
        <v>233</v>
      </c>
      <c r="D167" s="188" t="s">
        <v>154</v>
      </c>
      <c r="E167" s="189" t="s">
        <v>1046</v>
      </c>
      <c r="F167" s="190" t="s">
        <v>1047</v>
      </c>
      <c r="G167" s="191" t="s">
        <v>213</v>
      </c>
      <c r="H167" s="192">
        <v>417.1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43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229</v>
      </c>
      <c r="AT167" s="200" t="s">
        <v>154</v>
      </c>
      <c r="AU167" s="200" t="s">
        <v>88</v>
      </c>
      <c r="AY167" s="18" t="s">
        <v>151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86</v>
      </c>
      <c r="BK167" s="201">
        <f>ROUND(I167*H167,2)</f>
        <v>0</v>
      </c>
      <c r="BL167" s="18" t="s">
        <v>229</v>
      </c>
      <c r="BM167" s="200" t="s">
        <v>1048</v>
      </c>
    </row>
    <row r="168" spans="1:65" s="13" customFormat="1" ht="11.25">
      <c r="B168" s="202"/>
      <c r="C168" s="203"/>
      <c r="D168" s="204" t="s">
        <v>160</v>
      </c>
      <c r="E168" s="205" t="s">
        <v>1</v>
      </c>
      <c r="F168" s="206" t="s">
        <v>1049</v>
      </c>
      <c r="G168" s="203"/>
      <c r="H168" s="207">
        <v>111.6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160</v>
      </c>
      <c r="AU168" s="213" t="s">
        <v>88</v>
      </c>
      <c r="AV168" s="13" t="s">
        <v>88</v>
      </c>
      <c r="AW168" s="13" t="s">
        <v>34</v>
      </c>
      <c r="AX168" s="13" t="s">
        <v>78</v>
      </c>
      <c r="AY168" s="213" t="s">
        <v>151</v>
      </c>
    </row>
    <row r="169" spans="1:65" s="13" customFormat="1" ht="11.25">
      <c r="B169" s="202"/>
      <c r="C169" s="203"/>
      <c r="D169" s="204" t="s">
        <v>160</v>
      </c>
      <c r="E169" s="205" t="s">
        <v>1</v>
      </c>
      <c r="F169" s="206" t="s">
        <v>1050</v>
      </c>
      <c r="G169" s="203"/>
      <c r="H169" s="207">
        <v>288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160</v>
      </c>
      <c r="AU169" s="213" t="s">
        <v>88</v>
      </c>
      <c r="AV169" s="13" t="s">
        <v>88</v>
      </c>
      <c r="AW169" s="13" t="s">
        <v>34</v>
      </c>
      <c r="AX169" s="13" t="s">
        <v>78</v>
      </c>
      <c r="AY169" s="213" t="s">
        <v>151</v>
      </c>
    </row>
    <row r="170" spans="1:65" s="13" customFormat="1" ht="11.25">
      <c r="B170" s="202"/>
      <c r="C170" s="203"/>
      <c r="D170" s="204" t="s">
        <v>160</v>
      </c>
      <c r="E170" s="205" t="s">
        <v>1</v>
      </c>
      <c r="F170" s="206" t="s">
        <v>1051</v>
      </c>
      <c r="G170" s="203"/>
      <c r="H170" s="207">
        <v>17.5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160</v>
      </c>
      <c r="AU170" s="213" t="s">
        <v>88</v>
      </c>
      <c r="AV170" s="13" t="s">
        <v>88</v>
      </c>
      <c r="AW170" s="13" t="s">
        <v>34</v>
      </c>
      <c r="AX170" s="13" t="s">
        <v>78</v>
      </c>
      <c r="AY170" s="213" t="s">
        <v>151</v>
      </c>
    </row>
    <row r="171" spans="1:65" s="14" customFormat="1" ht="11.25">
      <c r="B171" s="214"/>
      <c r="C171" s="215"/>
      <c r="D171" s="204" t="s">
        <v>160</v>
      </c>
      <c r="E171" s="216" t="s">
        <v>1</v>
      </c>
      <c r="F171" s="217" t="s">
        <v>172</v>
      </c>
      <c r="G171" s="215"/>
      <c r="H171" s="218">
        <v>417.1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160</v>
      </c>
      <c r="AU171" s="224" t="s">
        <v>88</v>
      </c>
      <c r="AV171" s="14" t="s">
        <v>158</v>
      </c>
      <c r="AW171" s="14" t="s">
        <v>34</v>
      </c>
      <c r="AX171" s="14" t="s">
        <v>86</v>
      </c>
      <c r="AY171" s="224" t="s">
        <v>151</v>
      </c>
    </row>
    <row r="172" spans="1:65" s="2" customFormat="1" ht="33" customHeight="1">
      <c r="A172" s="35"/>
      <c r="B172" s="36"/>
      <c r="C172" s="188" t="s">
        <v>243</v>
      </c>
      <c r="D172" s="188" t="s">
        <v>154</v>
      </c>
      <c r="E172" s="189" t="s">
        <v>851</v>
      </c>
      <c r="F172" s="190" t="s">
        <v>852</v>
      </c>
      <c r="G172" s="191" t="s">
        <v>157</v>
      </c>
      <c r="H172" s="192">
        <v>16.599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43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229</v>
      </c>
      <c r="AT172" s="200" t="s">
        <v>154</v>
      </c>
      <c r="AU172" s="200" t="s">
        <v>88</v>
      </c>
      <c r="AY172" s="18" t="s">
        <v>151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86</v>
      </c>
      <c r="BK172" s="201">
        <f>ROUND(I172*H172,2)</f>
        <v>0</v>
      </c>
      <c r="BL172" s="18" t="s">
        <v>229</v>
      </c>
      <c r="BM172" s="200" t="s">
        <v>1052</v>
      </c>
    </row>
    <row r="173" spans="1:65" s="13" customFormat="1" ht="11.25">
      <c r="B173" s="202"/>
      <c r="C173" s="203"/>
      <c r="D173" s="204" t="s">
        <v>160</v>
      </c>
      <c r="E173" s="205" t="s">
        <v>1</v>
      </c>
      <c r="F173" s="206" t="s">
        <v>1053</v>
      </c>
      <c r="G173" s="203"/>
      <c r="H173" s="207">
        <v>5.0049999999999999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160</v>
      </c>
      <c r="AU173" s="213" t="s">
        <v>88</v>
      </c>
      <c r="AV173" s="13" t="s">
        <v>88</v>
      </c>
      <c r="AW173" s="13" t="s">
        <v>34</v>
      </c>
      <c r="AX173" s="13" t="s">
        <v>78</v>
      </c>
      <c r="AY173" s="213" t="s">
        <v>151</v>
      </c>
    </row>
    <row r="174" spans="1:65" s="13" customFormat="1" ht="11.25">
      <c r="B174" s="202"/>
      <c r="C174" s="203"/>
      <c r="D174" s="204" t="s">
        <v>160</v>
      </c>
      <c r="E174" s="205" t="s">
        <v>1</v>
      </c>
      <c r="F174" s="206" t="s">
        <v>1054</v>
      </c>
      <c r="G174" s="203"/>
      <c r="H174" s="207">
        <v>8.7509999999999994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160</v>
      </c>
      <c r="AU174" s="213" t="s">
        <v>88</v>
      </c>
      <c r="AV174" s="13" t="s">
        <v>88</v>
      </c>
      <c r="AW174" s="13" t="s">
        <v>34</v>
      </c>
      <c r="AX174" s="13" t="s">
        <v>78</v>
      </c>
      <c r="AY174" s="213" t="s">
        <v>151</v>
      </c>
    </row>
    <row r="175" spans="1:65" s="13" customFormat="1" ht="11.25">
      <c r="B175" s="202"/>
      <c r="C175" s="203"/>
      <c r="D175" s="204" t="s">
        <v>160</v>
      </c>
      <c r="E175" s="205" t="s">
        <v>1</v>
      </c>
      <c r="F175" s="206" t="s">
        <v>1055</v>
      </c>
      <c r="G175" s="203"/>
      <c r="H175" s="207">
        <v>2.843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160</v>
      </c>
      <c r="AU175" s="213" t="s">
        <v>88</v>
      </c>
      <c r="AV175" s="13" t="s">
        <v>88</v>
      </c>
      <c r="AW175" s="13" t="s">
        <v>34</v>
      </c>
      <c r="AX175" s="13" t="s">
        <v>78</v>
      </c>
      <c r="AY175" s="213" t="s">
        <v>151</v>
      </c>
    </row>
    <row r="176" spans="1:65" s="14" customFormat="1" ht="11.25">
      <c r="B176" s="214"/>
      <c r="C176" s="215"/>
      <c r="D176" s="204" t="s">
        <v>160</v>
      </c>
      <c r="E176" s="216" t="s">
        <v>1</v>
      </c>
      <c r="F176" s="217" t="s">
        <v>172</v>
      </c>
      <c r="G176" s="215"/>
      <c r="H176" s="218">
        <v>16.599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160</v>
      </c>
      <c r="AU176" s="224" t="s">
        <v>88</v>
      </c>
      <c r="AV176" s="14" t="s">
        <v>158</v>
      </c>
      <c r="AW176" s="14" t="s">
        <v>34</v>
      </c>
      <c r="AX176" s="14" t="s">
        <v>86</v>
      </c>
      <c r="AY176" s="224" t="s">
        <v>151</v>
      </c>
    </row>
    <row r="177" spans="1:65" s="2" customFormat="1" ht="21.75" customHeight="1">
      <c r="A177" s="35"/>
      <c r="B177" s="36"/>
      <c r="C177" s="188" t="s">
        <v>248</v>
      </c>
      <c r="D177" s="188" t="s">
        <v>154</v>
      </c>
      <c r="E177" s="189" t="s">
        <v>855</v>
      </c>
      <c r="F177" s="190" t="s">
        <v>1056</v>
      </c>
      <c r="G177" s="191" t="s">
        <v>213</v>
      </c>
      <c r="H177" s="192">
        <v>125.13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43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0.02</v>
      </c>
      <c r="T177" s="199">
        <f>S177*H177</f>
        <v>2.5026000000000002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229</v>
      </c>
      <c r="AT177" s="200" t="s">
        <v>154</v>
      </c>
      <c r="AU177" s="200" t="s">
        <v>88</v>
      </c>
      <c r="AY177" s="18" t="s">
        <v>151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86</v>
      </c>
      <c r="BK177" s="201">
        <f>ROUND(I177*H177,2)</f>
        <v>0</v>
      </c>
      <c r="BL177" s="18" t="s">
        <v>229</v>
      </c>
      <c r="BM177" s="200" t="s">
        <v>1057</v>
      </c>
    </row>
    <row r="178" spans="1:65" s="13" customFormat="1" ht="11.25">
      <c r="B178" s="202"/>
      <c r="C178" s="203"/>
      <c r="D178" s="204" t="s">
        <v>160</v>
      </c>
      <c r="E178" s="203"/>
      <c r="F178" s="206" t="s">
        <v>1058</v>
      </c>
      <c r="G178" s="203"/>
      <c r="H178" s="207">
        <v>125.13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160</v>
      </c>
      <c r="AU178" s="213" t="s">
        <v>88</v>
      </c>
      <c r="AV178" s="13" t="s">
        <v>88</v>
      </c>
      <c r="AW178" s="13" t="s">
        <v>4</v>
      </c>
      <c r="AX178" s="13" t="s">
        <v>86</v>
      </c>
      <c r="AY178" s="213" t="s">
        <v>151</v>
      </c>
    </row>
    <row r="179" spans="1:65" s="2" customFormat="1" ht="21.75" customHeight="1">
      <c r="A179" s="35"/>
      <c r="B179" s="36"/>
      <c r="C179" s="188" t="s">
        <v>254</v>
      </c>
      <c r="D179" s="188" t="s">
        <v>154</v>
      </c>
      <c r="E179" s="189" t="s">
        <v>1059</v>
      </c>
      <c r="F179" s="190" t="s">
        <v>1060</v>
      </c>
      <c r="G179" s="191" t="s">
        <v>183</v>
      </c>
      <c r="H179" s="192">
        <v>318.2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43</v>
      </c>
      <c r="O179" s="72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229</v>
      </c>
      <c r="AT179" s="200" t="s">
        <v>154</v>
      </c>
      <c r="AU179" s="200" t="s">
        <v>88</v>
      </c>
      <c r="AY179" s="18" t="s">
        <v>151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86</v>
      </c>
      <c r="BK179" s="201">
        <f>ROUND(I179*H179,2)</f>
        <v>0</v>
      </c>
      <c r="BL179" s="18" t="s">
        <v>229</v>
      </c>
      <c r="BM179" s="200" t="s">
        <v>1061</v>
      </c>
    </row>
    <row r="180" spans="1:65" s="13" customFormat="1" ht="11.25">
      <c r="B180" s="202"/>
      <c r="C180" s="203"/>
      <c r="D180" s="204" t="s">
        <v>160</v>
      </c>
      <c r="E180" s="205" t="s">
        <v>1</v>
      </c>
      <c r="F180" s="206" t="s">
        <v>1062</v>
      </c>
      <c r="G180" s="203"/>
      <c r="H180" s="207">
        <v>417.1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160</v>
      </c>
      <c r="AU180" s="213" t="s">
        <v>88</v>
      </c>
      <c r="AV180" s="13" t="s">
        <v>88</v>
      </c>
      <c r="AW180" s="13" t="s">
        <v>34</v>
      </c>
      <c r="AX180" s="13" t="s">
        <v>78</v>
      </c>
      <c r="AY180" s="213" t="s">
        <v>151</v>
      </c>
    </row>
    <row r="181" spans="1:65" s="13" customFormat="1" ht="11.25">
      <c r="B181" s="202"/>
      <c r="C181" s="203"/>
      <c r="D181" s="204" t="s">
        <v>160</v>
      </c>
      <c r="E181" s="205" t="s">
        <v>1</v>
      </c>
      <c r="F181" s="206" t="s">
        <v>1063</v>
      </c>
      <c r="G181" s="203"/>
      <c r="H181" s="207">
        <v>-98.9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160</v>
      </c>
      <c r="AU181" s="213" t="s">
        <v>88</v>
      </c>
      <c r="AV181" s="13" t="s">
        <v>88</v>
      </c>
      <c r="AW181" s="13" t="s">
        <v>34</v>
      </c>
      <c r="AX181" s="13" t="s">
        <v>78</v>
      </c>
      <c r="AY181" s="213" t="s">
        <v>151</v>
      </c>
    </row>
    <row r="182" spans="1:65" s="14" customFormat="1" ht="11.25">
      <c r="B182" s="214"/>
      <c r="C182" s="215"/>
      <c r="D182" s="204" t="s">
        <v>160</v>
      </c>
      <c r="E182" s="216" t="s">
        <v>1</v>
      </c>
      <c r="F182" s="217" t="s">
        <v>172</v>
      </c>
      <c r="G182" s="215"/>
      <c r="H182" s="218">
        <v>318.2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160</v>
      </c>
      <c r="AU182" s="224" t="s">
        <v>88</v>
      </c>
      <c r="AV182" s="14" t="s">
        <v>158</v>
      </c>
      <c r="AW182" s="14" t="s">
        <v>34</v>
      </c>
      <c r="AX182" s="14" t="s">
        <v>86</v>
      </c>
      <c r="AY182" s="224" t="s">
        <v>151</v>
      </c>
    </row>
    <row r="183" spans="1:65" s="2" customFormat="1" ht="16.5" customHeight="1">
      <c r="A183" s="35"/>
      <c r="B183" s="36"/>
      <c r="C183" s="250" t="s">
        <v>7</v>
      </c>
      <c r="D183" s="250" t="s">
        <v>291</v>
      </c>
      <c r="E183" s="251" t="s">
        <v>1064</v>
      </c>
      <c r="F183" s="252" t="s">
        <v>1065</v>
      </c>
      <c r="G183" s="253" t="s">
        <v>157</v>
      </c>
      <c r="H183" s="254">
        <v>8.7509999999999994</v>
      </c>
      <c r="I183" s="255"/>
      <c r="J183" s="256">
        <f>ROUND(I183*H183,2)</f>
        <v>0</v>
      </c>
      <c r="K183" s="257"/>
      <c r="L183" s="258"/>
      <c r="M183" s="259" t="s">
        <v>1</v>
      </c>
      <c r="N183" s="260" t="s">
        <v>43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323</v>
      </c>
      <c r="AT183" s="200" t="s">
        <v>291</v>
      </c>
      <c r="AU183" s="200" t="s">
        <v>88</v>
      </c>
      <c r="AY183" s="18" t="s">
        <v>151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86</v>
      </c>
      <c r="BK183" s="201">
        <f>ROUND(I183*H183,2)</f>
        <v>0</v>
      </c>
      <c r="BL183" s="18" t="s">
        <v>229</v>
      </c>
      <c r="BM183" s="200" t="s">
        <v>1066</v>
      </c>
    </row>
    <row r="184" spans="1:65" s="13" customFormat="1" ht="11.25">
      <c r="B184" s="202"/>
      <c r="C184" s="203"/>
      <c r="D184" s="204" t="s">
        <v>160</v>
      </c>
      <c r="E184" s="205" t="s">
        <v>1</v>
      </c>
      <c r="F184" s="206" t="s">
        <v>1067</v>
      </c>
      <c r="G184" s="203"/>
      <c r="H184" s="207">
        <v>7.9550000000000001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160</v>
      </c>
      <c r="AU184" s="213" t="s">
        <v>88</v>
      </c>
      <c r="AV184" s="13" t="s">
        <v>88</v>
      </c>
      <c r="AW184" s="13" t="s">
        <v>34</v>
      </c>
      <c r="AX184" s="13" t="s">
        <v>86</v>
      </c>
      <c r="AY184" s="213" t="s">
        <v>151</v>
      </c>
    </row>
    <row r="185" spans="1:65" s="13" customFormat="1" ht="11.25">
      <c r="B185" s="202"/>
      <c r="C185" s="203"/>
      <c r="D185" s="204" t="s">
        <v>160</v>
      </c>
      <c r="E185" s="203"/>
      <c r="F185" s="206" t="s">
        <v>1068</v>
      </c>
      <c r="G185" s="203"/>
      <c r="H185" s="207">
        <v>8.7509999999999994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160</v>
      </c>
      <c r="AU185" s="213" t="s">
        <v>88</v>
      </c>
      <c r="AV185" s="13" t="s">
        <v>88</v>
      </c>
      <c r="AW185" s="13" t="s">
        <v>4</v>
      </c>
      <c r="AX185" s="13" t="s">
        <v>86</v>
      </c>
      <c r="AY185" s="213" t="s">
        <v>151</v>
      </c>
    </row>
    <row r="186" spans="1:65" s="2" customFormat="1" ht="21.75" customHeight="1">
      <c r="A186" s="35"/>
      <c r="B186" s="36"/>
      <c r="C186" s="188" t="s">
        <v>275</v>
      </c>
      <c r="D186" s="188" t="s">
        <v>154</v>
      </c>
      <c r="E186" s="189" t="s">
        <v>862</v>
      </c>
      <c r="F186" s="190" t="s">
        <v>863</v>
      </c>
      <c r="G186" s="191" t="s">
        <v>183</v>
      </c>
      <c r="H186" s="192">
        <v>98.9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43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229</v>
      </c>
      <c r="AT186" s="200" t="s">
        <v>154</v>
      </c>
      <c r="AU186" s="200" t="s">
        <v>88</v>
      </c>
      <c r="AY186" s="18" t="s">
        <v>151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86</v>
      </c>
      <c r="BK186" s="201">
        <f>ROUND(I186*H186,2)</f>
        <v>0</v>
      </c>
      <c r="BL186" s="18" t="s">
        <v>229</v>
      </c>
      <c r="BM186" s="200" t="s">
        <v>1069</v>
      </c>
    </row>
    <row r="187" spans="1:65" s="13" customFormat="1" ht="11.25">
      <c r="B187" s="202"/>
      <c r="C187" s="203"/>
      <c r="D187" s="204" t="s">
        <v>160</v>
      </c>
      <c r="E187" s="205" t="s">
        <v>1</v>
      </c>
      <c r="F187" s="206" t="s">
        <v>1070</v>
      </c>
      <c r="G187" s="203"/>
      <c r="H187" s="207">
        <v>24.8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160</v>
      </c>
      <c r="AU187" s="213" t="s">
        <v>88</v>
      </c>
      <c r="AV187" s="13" t="s">
        <v>88</v>
      </c>
      <c r="AW187" s="13" t="s">
        <v>34</v>
      </c>
      <c r="AX187" s="13" t="s">
        <v>78</v>
      </c>
      <c r="AY187" s="213" t="s">
        <v>151</v>
      </c>
    </row>
    <row r="188" spans="1:65" s="13" customFormat="1" ht="11.25">
      <c r="B188" s="202"/>
      <c r="C188" s="203"/>
      <c r="D188" s="204" t="s">
        <v>160</v>
      </c>
      <c r="E188" s="205" t="s">
        <v>1</v>
      </c>
      <c r="F188" s="206" t="s">
        <v>1071</v>
      </c>
      <c r="G188" s="203"/>
      <c r="H188" s="207">
        <v>24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160</v>
      </c>
      <c r="AU188" s="213" t="s">
        <v>88</v>
      </c>
      <c r="AV188" s="13" t="s">
        <v>88</v>
      </c>
      <c r="AW188" s="13" t="s">
        <v>34</v>
      </c>
      <c r="AX188" s="13" t="s">
        <v>78</v>
      </c>
      <c r="AY188" s="213" t="s">
        <v>151</v>
      </c>
    </row>
    <row r="189" spans="1:65" s="13" customFormat="1" ht="11.25">
      <c r="B189" s="202"/>
      <c r="C189" s="203"/>
      <c r="D189" s="204" t="s">
        <v>160</v>
      </c>
      <c r="E189" s="205" t="s">
        <v>1</v>
      </c>
      <c r="F189" s="206" t="s">
        <v>1072</v>
      </c>
      <c r="G189" s="203"/>
      <c r="H189" s="207">
        <v>4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160</v>
      </c>
      <c r="AU189" s="213" t="s">
        <v>88</v>
      </c>
      <c r="AV189" s="13" t="s">
        <v>88</v>
      </c>
      <c r="AW189" s="13" t="s">
        <v>34</v>
      </c>
      <c r="AX189" s="13" t="s">
        <v>78</v>
      </c>
      <c r="AY189" s="213" t="s">
        <v>151</v>
      </c>
    </row>
    <row r="190" spans="1:65" s="13" customFormat="1" ht="11.25">
      <c r="B190" s="202"/>
      <c r="C190" s="203"/>
      <c r="D190" s="204" t="s">
        <v>160</v>
      </c>
      <c r="E190" s="205" t="s">
        <v>1</v>
      </c>
      <c r="F190" s="206" t="s">
        <v>1073</v>
      </c>
      <c r="G190" s="203"/>
      <c r="H190" s="207">
        <v>6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160</v>
      </c>
      <c r="AU190" s="213" t="s">
        <v>88</v>
      </c>
      <c r="AV190" s="13" t="s">
        <v>88</v>
      </c>
      <c r="AW190" s="13" t="s">
        <v>34</v>
      </c>
      <c r="AX190" s="13" t="s">
        <v>78</v>
      </c>
      <c r="AY190" s="213" t="s">
        <v>151</v>
      </c>
    </row>
    <row r="191" spans="1:65" s="13" customFormat="1" ht="11.25">
      <c r="B191" s="202"/>
      <c r="C191" s="203"/>
      <c r="D191" s="204" t="s">
        <v>160</v>
      </c>
      <c r="E191" s="205" t="s">
        <v>1</v>
      </c>
      <c r="F191" s="206" t="s">
        <v>1074</v>
      </c>
      <c r="G191" s="203"/>
      <c r="H191" s="207">
        <v>22.4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160</v>
      </c>
      <c r="AU191" s="213" t="s">
        <v>88</v>
      </c>
      <c r="AV191" s="13" t="s">
        <v>88</v>
      </c>
      <c r="AW191" s="13" t="s">
        <v>34</v>
      </c>
      <c r="AX191" s="13" t="s">
        <v>78</v>
      </c>
      <c r="AY191" s="213" t="s">
        <v>151</v>
      </c>
    </row>
    <row r="192" spans="1:65" s="13" customFormat="1" ht="11.25">
      <c r="B192" s="202"/>
      <c r="C192" s="203"/>
      <c r="D192" s="204" t="s">
        <v>160</v>
      </c>
      <c r="E192" s="205" t="s">
        <v>1</v>
      </c>
      <c r="F192" s="206" t="s">
        <v>1075</v>
      </c>
      <c r="G192" s="203"/>
      <c r="H192" s="207">
        <v>15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160</v>
      </c>
      <c r="AU192" s="213" t="s">
        <v>88</v>
      </c>
      <c r="AV192" s="13" t="s">
        <v>88</v>
      </c>
      <c r="AW192" s="13" t="s">
        <v>34</v>
      </c>
      <c r="AX192" s="13" t="s">
        <v>78</v>
      </c>
      <c r="AY192" s="213" t="s">
        <v>151</v>
      </c>
    </row>
    <row r="193" spans="1:65" s="13" customFormat="1" ht="11.25">
      <c r="B193" s="202"/>
      <c r="C193" s="203"/>
      <c r="D193" s="204" t="s">
        <v>160</v>
      </c>
      <c r="E193" s="205" t="s">
        <v>1</v>
      </c>
      <c r="F193" s="206" t="s">
        <v>1076</v>
      </c>
      <c r="G193" s="203"/>
      <c r="H193" s="207">
        <v>2.7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160</v>
      </c>
      <c r="AU193" s="213" t="s">
        <v>88</v>
      </c>
      <c r="AV193" s="13" t="s">
        <v>88</v>
      </c>
      <c r="AW193" s="13" t="s">
        <v>34</v>
      </c>
      <c r="AX193" s="13" t="s">
        <v>78</v>
      </c>
      <c r="AY193" s="213" t="s">
        <v>151</v>
      </c>
    </row>
    <row r="194" spans="1:65" s="14" customFormat="1" ht="11.25">
      <c r="B194" s="214"/>
      <c r="C194" s="215"/>
      <c r="D194" s="204" t="s">
        <v>160</v>
      </c>
      <c r="E194" s="216" t="s">
        <v>1</v>
      </c>
      <c r="F194" s="217" t="s">
        <v>172</v>
      </c>
      <c r="G194" s="215"/>
      <c r="H194" s="218">
        <v>98.9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160</v>
      </c>
      <c r="AU194" s="224" t="s">
        <v>88</v>
      </c>
      <c r="AV194" s="14" t="s">
        <v>158</v>
      </c>
      <c r="AW194" s="14" t="s">
        <v>34</v>
      </c>
      <c r="AX194" s="14" t="s">
        <v>86</v>
      </c>
      <c r="AY194" s="224" t="s">
        <v>151</v>
      </c>
    </row>
    <row r="195" spans="1:65" s="2" customFormat="1" ht="16.5" customHeight="1">
      <c r="A195" s="35"/>
      <c r="B195" s="36"/>
      <c r="C195" s="250" t="s">
        <v>282</v>
      </c>
      <c r="D195" s="250" t="s">
        <v>291</v>
      </c>
      <c r="E195" s="251" t="s">
        <v>866</v>
      </c>
      <c r="F195" s="252" t="s">
        <v>867</v>
      </c>
      <c r="G195" s="253" t="s">
        <v>183</v>
      </c>
      <c r="H195" s="254">
        <v>113.735</v>
      </c>
      <c r="I195" s="255"/>
      <c r="J195" s="256">
        <f>ROUND(I195*H195,2)</f>
        <v>0</v>
      </c>
      <c r="K195" s="257"/>
      <c r="L195" s="258"/>
      <c r="M195" s="259" t="s">
        <v>1</v>
      </c>
      <c r="N195" s="260" t="s">
        <v>43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323</v>
      </c>
      <c r="AT195" s="200" t="s">
        <v>291</v>
      </c>
      <c r="AU195" s="200" t="s">
        <v>88</v>
      </c>
      <c r="AY195" s="18" t="s">
        <v>151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86</v>
      </c>
      <c r="BK195" s="201">
        <f>ROUND(I195*H195,2)</f>
        <v>0</v>
      </c>
      <c r="BL195" s="18" t="s">
        <v>229</v>
      </c>
      <c r="BM195" s="200" t="s">
        <v>1077</v>
      </c>
    </row>
    <row r="196" spans="1:65" s="13" customFormat="1" ht="11.25">
      <c r="B196" s="202"/>
      <c r="C196" s="203"/>
      <c r="D196" s="204" t="s">
        <v>160</v>
      </c>
      <c r="E196" s="203"/>
      <c r="F196" s="206" t="s">
        <v>1078</v>
      </c>
      <c r="G196" s="203"/>
      <c r="H196" s="207">
        <v>113.735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160</v>
      </c>
      <c r="AU196" s="213" t="s">
        <v>88</v>
      </c>
      <c r="AV196" s="13" t="s">
        <v>88</v>
      </c>
      <c r="AW196" s="13" t="s">
        <v>4</v>
      </c>
      <c r="AX196" s="13" t="s">
        <v>86</v>
      </c>
      <c r="AY196" s="213" t="s">
        <v>151</v>
      </c>
    </row>
    <row r="197" spans="1:65" s="2" customFormat="1" ht="16.5" customHeight="1">
      <c r="A197" s="35"/>
      <c r="B197" s="36"/>
      <c r="C197" s="188" t="s">
        <v>286</v>
      </c>
      <c r="D197" s="188" t="s">
        <v>154</v>
      </c>
      <c r="E197" s="189" t="s">
        <v>870</v>
      </c>
      <c r="F197" s="190" t="s">
        <v>871</v>
      </c>
      <c r="G197" s="191" t="s">
        <v>183</v>
      </c>
      <c r="H197" s="192">
        <v>98.9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43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1.4999999999999999E-2</v>
      </c>
      <c r="T197" s="199">
        <f>S197*H197</f>
        <v>1.4835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229</v>
      </c>
      <c r="AT197" s="200" t="s">
        <v>154</v>
      </c>
      <c r="AU197" s="200" t="s">
        <v>88</v>
      </c>
      <c r="AY197" s="18" t="s">
        <v>151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86</v>
      </c>
      <c r="BK197" s="201">
        <f>ROUND(I197*H197,2)</f>
        <v>0</v>
      </c>
      <c r="BL197" s="18" t="s">
        <v>229</v>
      </c>
      <c r="BM197" s="200" t="s">
        <v>1079</v>
      </c>
    </row>
    <row r="198" spans="1:65" s="2" customFormat="1" ht="21.75" customHeight="1">
      <c r="A198" s="35"/>
      <c r="B198" s="36"/>
      <c r="C198" s="188" t="s">
        <v>290</v>
      </c>
      <c r="D198" s="188" t="s">
        <v>154</v>
      </c>
      <c r="E198" s="189" t="s">
        <v>873</v>
      </c>
      <c r="F198" s="190" t="s">
        <v>874</v>
      </c>
      <c r="G198" s="191" t="s">
        <v>183</v>
      </c>
      <c r="H198" s="192">
        <v>394.95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43</v>
      </c>
      <c r="O198" s="7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229</v>
      </c>
      <c r="AT198" s="200" t="s">
        <v>154</v>
      </c>
      <c r="AU198" s="200" t="s">
        <v>88</v>
      </c>
      <c r="AY198" s="18" t="s">
        <v>151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86</v>
      </c>
      <c r="BK198" s="201">
        <f>ROUND(I198*H198,2)</f>
        <v>0</v>
      </c>
      <c r="BL198" s="18" t="s">
        <v>229</v>
      </c>
      <c r="BM198" s="200" t="s">
        <v>1080</v>
      </c>
    </row>
    <row r="199" spans="1:65" s="2" customFormat="1" ht="21.75" customHeight="1">
      <c r="A199" s="35"/>
      <c r="B199" s="36"/>
      <c r="C199" s="250" t="s">
        <v>296</v>
      </c>
      <c r="D199" s="250" t="s">
        <v>291</v>
      </c>
      <c r="E199" s="251" t="s">
        <v>1081</v>
      </c>
      <c r="F199" s="252" t="s">
        <v>1082</v>
      </c>
      <c r="G199" s="253" t="s">
        <v>157</v>
      </c>
      <c r="H199" s="254">
        <v>3.456</v>
      </c>
      <c r="I199" s="255"/>
      <c r="J199" s="256">
        <f>ROUND(I199*H199,2)</f>
        <v>0</v>
      </c>
      <c r="K199" s="257"/>
      <c r="L199" s="258"/>
      <c r="M199" s="259" t="s">
        <v>1</v>
      </c>
      <c r="N199" s="260" t="s">
        <v>43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323</v>
      </c>
      <c r="AT199" s="200" t="s">
        <v>291</v>
      </c>
      <c r="AU199" s="200" t="s">
        <v>88</v>
      </c>
      <c r="AY199" s="18" t="s">
        <v>151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86</v>
      </c>
      <c r="BK199" s="201">
        <f>ROUND(I199*H199,2)</f>
        <v>0</v>
      </c>
      <c r="BL199" s="18" t="s">
        <v>229</v>
      </c>
      <c r="BM199" s="200" t="s">
        <v>1083</v>
      </c>
    </row>
    <row r="200" spans="1:65" s="13" customFormat="1" ht="11.25">
      <c r="B200" s="202"/>
      <c r="C200" s="203"/>
      <c r="D200" s="204" t="s">
        <v>160</v>
      </c>
      <c r="E200" s="205" t="s">
        <v>1</v>
      </c>
      <c r="F200" s="206" t="s">
        <v>1084</v>
      </c>
      <c r="G200" s="203"/>
      <c r="H200" s="207">
        <v>2.419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160</v>
      </c>
      <c r="AU200" s="213" t="s">
        <v>88</v>
      </c>
      <c r="AV200" s="13" t="s">
        <v>88</v>
      </c>
      <c r="AW200" s="13" t="s">
        <v>34</v>
      </c>
      <c r="AX200" s="13" t="s">
        <v>78</v>
      </c>
      <c r="AY200" s="213" t="s">
        <v>151</v>
      </c>
    </row>
    <row r="201" spans="1:65" s="13" customFormat="1" ht="11.25">
      <c r="B201" s="202"/>
      <c r="C201" s="203"/>
      <c r="D201" s="204" t="s">
        <v>160</v>
      </c>
      <c r="E201" s="205" t="s">
        <v>1</v>
      </c>
      <c r="F201" s="206" t="s">
        <v>1085</v>
      </c>
      <c r="G201" s="203"/>
      <c r="H201" s="207">
        <v>1.0369999999999999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160</v>
      </c>
      <c r="AU201" s="213" t="s">
        <v>88</v>
      </c>
      <c r="AV201" s="13" t="s">
        <v>88</v>
      </c>
      <c r="AW201" s="13" t="s">
        <v>34</v>
      </c>
      <c r="AX201" s="13" t="s">
        <v>78</v>
      </c>
      <c r="AY201" s="213" t="s">
        <v>151</v>
      </c>
    </row>
    <row r="202" spans="1:65" s="14" customFormat="1" ht="11.25">
      <c r="B202" s="214"/>
      <c r="C202" s="215"/>
      <c r="D202" s="204" t="s">
        <v>160</v>
      </c>
      <c r="E202" s="216" t="s">
        <v>1</v>
      </c>
      <c r="F202" s="217" t="s">
        <v>172</v>
      </c>
      <c r="G202" s="215"/>
      <c r="H202" s="218">
        <v>3.456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160</v>
      </c>
      <c r="AU202" s="224" t="s">
        <v>88</v>
      </c>
      <c r="AV202" s="14" t="s">
        <v>158</v>
      </c>
      <c r="AW202" s="14" t="s">
        <v>34</v>
      </c>
      <c r="AX202" s="14" t="s">
        <v>86</v>
      </c>
      <c r="AY202" s="224" t="s">
        <v>151</v>
      </c>
    </row>
    <row r="203" spans="1:65" s="2" customFormat="1" ht="21.75" customHeight="1">
      <c r="A203" s="35"/>
      <c r="B203" s="36"/>
      <c r="C203" s="188" t="s">
        <v>302</v>
      </c>
      <c r="D203" s="188" t="s">
        <v>154</v>
      </c>
      <c r="E203" s="189" t="s">
        <v>881</v>
      </c>
      <c r="F203" s="190" t="s">
        <v>882</v>
      </c>
      <c r="G203" s="191" t="s">
        <v>213</v>
      </c>
      <c r="H203" s="192">
        <v>417.1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43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229</v>
      </c>
      <c r="AT203" s="200" t="s">
        <v>154</v>
      </c>
      <c r="AU203" s="200" t="s">
        <v>88</v>
      </c>
      <c r="AY203" s="18" t="s">
        <v>151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86</v>
      </c>
      <c r="BK203" s="201">
        <f>ROUND(I203*H203,2)</f>
        <v>0</v>
      </c>
      <c r="BL203" s="18" t="s">
        <v>229</v>
      </c>
      <c r="BM203" s="200" t="s">
        <v>1086</v>
      </c>
    </row>
    <row r="204" spans="1:65" s="2" customFormat="1" ht="21.75" customHeight="1">
      <c r="A204" s="35"/>
      <c r="B204" s="36"/>
      <c r="C204" s="250" t="s">
        <v>306</v>
      </c>
      <c r="D204" s="250" t="s">
        <v>291</v>
      </c>
      <c r="E204" s="251" t="s">
        <v>1081</v>
      </c>
      <c r="F204" s="252" t="s">
        <v>1082</v>
      </c>
      <c r="G204" s="253" t="s">
        <v>157</v>
      </c>
      <c r="H204" s="254">
        <v>1.101</v>
      </c>
      <c r="I204" s="255"/>
      <c r="J204" s="256">
        <f>ROUND(I204*H204,2)</f>
        <v>0</v>
      </c>
      <c r="K204" s="257"/>
      <c r="L204" s="258"/>
      <c r="M204" s="259" t="s">
        <v>1</v>
      </c>
      <c r="N204" s="260" t="s">
        <v>43</v>
      </c>
      <c r="O204" s="72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323</v>
      </c>
      <c r="AT204" s="200" t="s">
        <v>291</v>
      </c>
      <c r="AU204" s="200" t="s">
        <v>88</v>
      </c>
      <c r="AY204" s="18" t="s">
        <v>151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86</v>
      </c>
      <c r="BK204" s="201">
        <f>ROUND(I204*H204,2)</f>
        <v>0</v>
      </c>
      <c r="BL204" s="18" t="s">
        <v>229</v>
      </c>
      <c r="BM204" s="200" t="s">
        <v>1087</v>
      </c>
    </row>
    <row r="205" spans="1:65" s="13" customFormat="1" ht="11.25">
      <c r="B205" s="202"/>
      <c r="C205" s="203"/>
      <c r="D205" s="204" t="s">
        <v>160</v>
      </c>
      <c r="E205" s="205" t="s">
        <v>1</v>
      </c>
      <c r="F205" s="206" t="s">
        <v>1088</v>
      </c>
      <c r="G205" s="203"/>
      <c r="H205" s="207">
        <v>1.0009999999999999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160</v>
      </c>
      <c r="AU205" s="213" t="s">
        <v>88</v>
      </c>
      <c r="AV205" s="13" t="s">
        <v>88</v>
      </c>
      <c r="AW205" s="13" t="s">
        <v>34</v>
      </c>
      <c r="AX205" s="13" t="s">
        <v>86</v>
      </c>
      <c r="AY205" s="213" t="s">
        <v>151</v>
      </c>
    </row>
    <row r="206" spans="1:65" s="13" customFormat="1" ht="11.25">
      <c r="B206" s="202"/>
      <c r="C206" s="203"/>
      <c r="D206" s="204" t="s">
        <v>160</v>
      </c>
      <c r="E206" s="203"/>
      <c r="F206" s="206" t="s">
        <v>1089</v>
      </c>
      <c r="G206" s="203"/>
      <c r="H206" s="207">
        <v>1.101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160</v>
      </c>
      <c r="AU206" s="213" t="s">
        <v>88</v>
      </c>
      <c r="AV206" s="13" t="s">
        <v>88</v>
      </c>
      <c r="AW206" s="13" t="s">
        <v>4</v>
      </c>
      <c r="AX206" s="13" t="s">
        <v>86</v>
      </c>
      <c r="AY206" s="213" t="s">
        <v>151</v>
      </c>
    </row>
    <row r="207" spans="1:65" s="2" customFormat="1" ht="21.75" customHeight="1">
      <c r="A207" s="35"/>
      <c r="B207" s="36"/>
      <c r="C207" s="188" t="s">
        <v>310</v>
      </c>
      <c r="D207" s="188" t="s">
        <v>154</v>
      </c>
      <c r="E207" s="189" t="s">
        <v>1090</v>
      </c>
      <c r="F207" s="190" t="s">
        <v>1091</v>
      </c>
      <c r="G207" s="191" t="s">
        <v>183</v>
      </c>
      <c r="H207" s="192">
        <v>379.2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43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7.0000000000000001E-3</v>
      </c>
      <c r="T207" s="199">
        <f>S207*H207</f>
        <v>2.6543999999999999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229</v>
      </c>
      <c r="AT207" s="200" t="s">
        <v>154</v>
      </c>
      <c r="AU207" s="200" t="s">
        <v>88</v>
      </c>
      <c r="AY207" s="18" t="s">
        <v>151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86</v>
      </c>
      <c r="BK207" s="201">
        <f>ROUND(I207*H207,2)</f>
        <v>0</v>
      </c>
      <c r="BL207" s="18" t="s">
        <v>229</v>
      </c>
      <c r="BM207" s="200" t="s">
        <v>1092</v>
      </c>
    </row>
    <row r="208" spans="1:65" s="2" customFormat="1" ht="21.75" customHeight="1">
      <c r="A208" s="35"/>
      <c r="B208" s="36"/>
      <c r="C208" s="188" t="s">
        <v>314</v>
      </c>
      <c r="D208" s="188" t="s">
        <v>154</v>
      </c>
      <c r="E208" s="189" t="s">
        <v>891</v>
      </c>
      <c r="F208" s="190" t="s">
        <v>892</v>
      </c>
      <c r="G208" s="191" t="s">
        <v>157</v>
      </c>
      <c r="H208" s="192">
        <v>15.781000000000001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43</v>
      </c>
      <c r="O208" s="7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229</v>
      </c>
      <c r="AT208" s="200" t="s">
        <v>154</v>
      </c>
      <c r="AU208" s="200" t="s">
        <v>88</v>
      </c>
      <c r="AY208" s="18" t="s">
        <v>151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229</v>
      </c>
      <c r="BM208" s="200" t="s">
        <v>1093</v>
      </c>
    </row>
    <row r="209" spans="1:65" s="13" customFormat="1" ht="11.25">
      <c r="B209" s="202"/>
      <c r="C209" s="203"/>
      <c r="D209" s="204" t="s">
        <v>160</v>
      </c>
      <c r="E209" s="205" t="s">
        <v>1</v>
      </c>
      <c r="F209" s="206" t="s">
        <v>1054</v>
      </c>
      <c r="G209" s="203"/>
      <c r="H209" s="207">
        <v>8.7509999999999994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160</v>
      </c>
      <c r="AU209" s="213" t="s">
        <v>88</v>
      </c>
      <c r="AV209" s="13" t="s">
        <v>88</v>
      </c>
      <c r="AW209" s="13" t="s">
        <v>34</v>
      </c>
      <c r="AX209" s="13" t="s">
        <v>78</v>
      </c>
      <c r="AY209" s="213" t="s">
        <v>151</v>
      </c>
    </row>
    <row r="210" spans="1:65" s="13" customFormat="1" ht="11.25">
      <c r="B210" s="202"/>
      <c r="C210" s="203"/>
      <c r="D210" s="204" t="s">
        <v>160</v>
      </c>
      <c r="E210" s="205" t="s">
        <v>1</v>
      </c>
      <c r="F210" s="206" t="s">
        <v>1094</v>
      </c>
      <c r="G210" s="203"/>
      <c r="H210" s="207">
        <v>2.4729999999999999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160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151</v>
      </c>
    </row>
    <row r="211" spans="1:65" s="13" customFormat="1" ht="11.25">
      <c r="B211" s="202"/>
      <c r="C211" s="203"/>
      <c r="D211" s="204" t="s">
        <v>160</v>
      </c>
      <c r="E211" s="205" t="s">
        <v>1</v>
      </c>
      <c r="F211" s="206" t="s">
        <v>1095</v>
      </c>
      <c r="G211" s="203"/>
      <c r="H211" s="207">
        <v>3.456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160</v>
      </c>
      <c r="AU211" s="213" t="s">
        <v>88</v>
      </c>
      <c r="AV211" s="13" t="s">
        <v>88</v>
      </c>
      <c r="AW211" s="13" t="s">
        <v>34</v>
      </c>
      <c r="AX211" s="13" t="s">
        <v>78</v>
      </c>
      <c r="AY211" s="213" t="s">
        <v>151</v>
      </c>
    </row>
    <row r="212" spans="1:65" s="13" customFormat="1" ht="11.25">
      <c r="B212" s="202"/>
      <c r="C212" s="203"/>
      <c r="D212" s="204" t="s">
        <v>160</v>
      </c>
      <c r="E212" s="205" t="s">
        <v>1</v>
      </c>
      <c r="F212" s="206" t="s">
        <v>1096</v>
      </c>
      <c r="G212" s="203"/>
      <c r="H212" s="207">
        <v>1.101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160</v>
      </c>
      <c r="AU212" s="213" t="s">
        <v>88</v>
      </c>
      <c r="AV212" s="13" t="s">
        <v>88</v>
      </c>
      <c r="AW212" s="13" t="s">
        <v>34</v>
      </c>
      <c r="AX212" s="13" t="s">
        <v>78</v>
      </c>
      <c r="AY212" s="213" t="s">
        <v>151</v>
      </c>
    </row>
    <row r="213" spans="1:65" s="14" customFormat="1" ht="11.25">
      <c r="B213" s="214"/>
      <c r="C213" s="215"/>
      <c r="D213" s="204" t="s">
        <v>160</v>
      </c>
      <c r="E213" s="216" t="s">
        <v>1</v>
      </c>
      <c r="F213" s="217" t="s">
        <v>172</v>
      </c>
      <c r="G213" s="215"/>
      <c r="H213" s="218">
        <v>15.781000000000001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160</v>
      </c>
      <c r="AU213" s="224" t="s">
        <v>88</v>
      </c>
      <c r="AV213" s="14" t="s">
        <v>158</v>
      </c>
      <c r="AW213" s="14" t="s">
        <v>34</v>
      </c>
      <c r="AX213" s="14" t="s">
        <v>86</v>
      </c>
      <c r="AY213" s="224" t="s">
        <v>151</v>
      </c>
    </row>
    <row r="214" spans="1:65" s="2" customFormat="1" ht="21.75" customHeight="1">
      <c r="A214" s="35"/>
      <c r="B214" s="36"/>
      <c r="C214" s="188" t="s">
        <v>319</v>
      </c>
      <c r="D214" s="188" t="s">
        <v>154</v>
      </c>
      <c r="E214" s="189" t="s">
        <v>895</v>
      </c>
      <c r="F214" s="190" t="s">
        <v>896</v>
      </c>
      <c r="G214" s="191" t="s">
        <v>508</v>
      </c>
      <c r="H214" s="261"/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43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229</v>
      </c>
      <c r="AT214" s="200" t="s">
        <v>154</v>
      </c>
      <c r="AU214" s="200" t="s">
        <v>88</v>
      </c>
      <c r="AY214" s="18" t="s">
        <v>151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86</v>
      </c>
      <c r="BK214" s="201">
        <f>ROUND(I214*H214,2)</f>
        <v>0</v>
      </c>
      <c r="BL214" s="18" t="s">
        <v>229</v>
      </c>
      <c r="BM214" s="200" t="s">
        <v>1097</v>
      </c>
    </row>
    <row r="215" spans="1:65" s="12" customFormat="1" ht="22.9" customHeight="1">
      <c r="B215" s="172"/>
      <c r="C215" s="173"/>
      <c r="D215" s="174" t="s">
        <v>77</v>
      </c>
      <c r="E215" s="186" t="s">
        <v>479</v>
      </c>
      <c r="F215" s="186" t="s">
        <v>480</v>
      </c>
      <c r="G215" s="173"/>
      <c r="H215" s="173"/>
      <c r="I215" s="176"/>
      <c r="J215" s="187">
        <f>BK215</f>
        <v>0</v>
      </c>
      <c r="K215" s="173"/>
      <c r="L215" s="178"/>
      <c r="M215" s="179"/>
      <c r="N215" s="180"/>
      <c r="O215" s="180"/>
      <c r="P215" s="181">
        <f>SUM(P216:P284)</f>
        <v>0</v>
      </c>
      <c r="Q215" s="180"/>
      <c r="R215" s="181">
        <f>SUM(R216:R284)</f>
        <v>9.8000999999999991E-2</v>
      </c>
      <c r="S215" s="180"/>
      <c r="T215" s="182">
        <f>SUM(T216:T284)</f>
        <v>0.10157400000000001</v>
      </c>
      <c r="AR215" s="183" t="s">
        <v>88</v>
      </c>
      <c r="AT215" s="184" t="s">
        <v>77</v>
      </c>
      <c r="AU215" s="184" t="s">
        <v>86</v>
      </c>
      <c r="AY215" s="183" t="s">
        <v>151</v>
      </c>
      <c r="BK215" s="185">
        <f>SUM(BK216:BK284)</f>
        <v>0</v>
      </c>
    </row>
    <row r="216" spans="1:65" s="2" customFormat="1" ht="16.5" customHeight="1">
      <c r="A216" s="35"/>
      <c r="B216" s="36"/>
      <c r="C216" s="188" t="s">
        <v>323</v>
      </c>
      <c r="D216" s="188" t="s">
        <v>154</v>
      </c>
      <c r="E216" s="189" t="s">
        <v>898</v>
      </c>
      <c r="F216" s="190" t="s">
        <v>899</v>
      </c>
      <c r="G216" s="191" t="s">
        <v>183</v>
      </c>
      <c r="H216" s="192">
        <v>17.100000000000001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43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5.94E-3</v>
      </c>
      <c r="T216" s="199">
        <f>S216*H216</f>
        <v>0.10157400000000001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229</v>
      </c>
      <c r="AT216" s="200" t="s">
        <v>154</v>
      </c>
      <c r="AU216" s="200" t="s">
        <v>88</v>
      </c>
      <c r="AY216" s="18" t="s">
        <v>151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86</v>
      </c>
      <c r="BK216" s="201">
        <f>ROUND(I216*H216,2)</f>
        <v>0</v>
      </c>
      <c r="BL216" s="18" t="s">
        <v>229</v>
      </c>
      <c r="BM216" s="200" t="s">
        <v>1098</v>
      </c>
    </row>
    <row r="217" spans="1:65" s="13" customFormat="1" ht="11.25">
      <c r="B217" s="202"/>
      <c r="C217" s="203"/>
      <c r="D217" s="204" t="s">
        <v>160</v>
      </c>
      <c r="E217" s="205" t="s">
        <v>1</v>
      </c>
      <c r="F217" s="206" t="s">
        <v>1099</v>
      </c>
      <c r="G217" s="203"/>
      <c r="H217" s="207">
        <v>17.100000000000001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160</v>
      </c>
      <c r="AU217" s="213" t="s">
        <v>88</v>
      </c>
      <c r="AV217" s="13" t="s">
        <v>88</v>
      </c>
      <c r="AW217" s="13" t="s">
        <v>34</v>
      </c>
      <c r="AX217" s="13" t="s">
        <v>86</v>
      </c>
      <c r="AY217" s="213" t="s">
        <v>151</v>
      </c>
    </row>
    <row r="218" spans="1:65" s="2" customFormat="1" ht="16.5" customHeight="1">
      <c r="A218" s="35"/>
      <c r="B218" s="36"/>
      <c r="C218" s="188" t="s">
        <v>327</v>
      </c>
      <c r="D218" s="188" t="s">
        <v>154</v>
      </c>
      <c r="E218" s="189" t="s">
        <v>901</v>
      </c>
      <c r="F218" s="190" t="s">
        <v>902</v>
      </c>
      <c r="G218" s="191" t="s">
        <v>213</v>
      </c>
      <c r="H218" s="192">
        <v>55.8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43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229</v>
      </c>
      <c r="AT218" s="200" t="s">
        <v>154</v>
      </c>
      <c r="AU218" s="200" t="s">
        <v>88</v>
      </c>
      <c r="AY218" s="18" t="s">
        <v>151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86</v>
      </c>
      <c r="BK218" s="201">
        <f>ROUND(I218*H218,2)</f>
        <v>0</v>
      </c>
      <c r="BL218" s="18" t="s">
        <v>229</v>
      </c>
      <c r="BM218" s="200" t="s">
        <v>1100</v>
      </c>
    </row>
    <row r="219" spans="1:65" s="13" customFormat="1" ht="11.25">
      <c r="B219" s="202"/>
      <c r="C219" s="203"/>
      <c r="D219" s="204" t="s">
        <v>160</v>
      </c>
      <c r="E219" s="205" t="s">
        <v>1</v>
      </c>
      <c r="F219" s="206" t="s">
        <v>1101</v>
      </c>
      <c r="G219" s="203"/>
      <c r="H219" s="207">
        <v>24.8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160</v>
      </c>
      <c r="AU219" s="213" t="s">
        <v>88</v>
      </c>
      <c r="AV219" s="13" t="s">
        <v>88</v>
      </c>
      <c r="AW219" s="13" t="s">
        <v>34</v>
      </c>
      <c r="AX219" s="13" t="s">
        <v>78</v>
      </c>
      <c r="AY219" s="213" t="s">
        <v>151</v>
      </c>
    </row>
    <row r="220" spans="1:65" s="13" customFormat="1" ht="11.25">
      <c r="B220" s="202"/>
      <c r="C220" s="203"/>
      <c r="D220" s="204" t="s">
        <v>160</v>
      </c>
      <c r="E220" s="205" t="s">
        <v>1</v>
      </c>
      <c r="F220" s="206" t="s">
        <v>495</v>
      </c>
      <c r="G220" s="203"/>
      <c r="H220" s="207">
        <v>24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160</v>
      </c>
      <c r="AU220" s="213" t="s">
        <v>88</v>
      </c>
      <c r="AV220" s="13" t="s">
        <v>88</v>
      </c>
      <c r="AW220" s="13" t="s">
        <v>34</v>
      </c>
      <c r="AX220" s="13" t="s">
        <v>78</v>
      </c>
      <c r="AY220" s="213" t="s">
        <v>151</v>
      </c>
    </row>
    <row r="221" spans="1:65" s="13" customFormat="1" ht="11.25">
      <c r="B221" s="202"/>
      <c r="C221" s="203"/>
      <c r="D221" s="204" t="s">
        <v>160</v>
      </c>
      <c r="E221" s="205" t="s">
        <v>1</v>
      </c>
      <c r="F221" s="206" t="s">
        <v>1102</v>
      </c>
      <c r="G221" s="203"/>
      <c r="H221" s="207">
        <v>7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160</v>
      </c>
      <c r="AU221" s="213" t="s">
        <v>88</v>
      </c>
      <c r="AV221" s="13" t="s">
        <v>88</v>
      </c>
      <c r="AW221" s="13" t="s">
        <v>34</v>
      </c>
      <c r="AX221" s="13" t="s">
        <v>78</v>
      </c>
      <c r="AY221" s="213" t="s">
        <v>151</v>
      </c>
    </row>
    <row r="222" spans="1:65" s="14" customFormat="1" ht="11.25">
      <c r="B222" s="214"/>
      <c r="C222" s="215"/>
      <c r="D222" s="204" t="s">
        <v>160</v>
      </c>
      <c r="E222" s="216" t="s">
        <v>1</v>
      </c>
      <c r="F222" s="217" t="s">
        <v>172</v>
      </c>
      <c r="G222" s="215"/>
      <c r="H222" s="218">
        <v>55.8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160</v>
      </c>
      <c r="AU222" s="224" t="s">
        <v>88</v>
      </c>
      <c r="AV222" s="14" t="s">
        <v>158</v>
      </c>
      <c r="AW222" s="14" t="s">
        <v>34</v>
      </c>
      <c r="AX222" s="14" t="s">
        <v>86</v>
      </c>
      <c r="AY222" s="224" t="s">
        <v>151</v>
      </c>
    </row>
    <row r="223" spans="1:65" s="2" customFormat="1" ht="21.75" customHeight="1">
      <c r="A223" s="35"/>
      <c r="B223" s="36"/>
      <c r="C223" s="188" t="s">
        <v>331</v>
      </c>
      <c r="D223" s="188" t="s">
        <v>154</v>
      </c>
      <c r="E223" s="189" t="s">
        <v>905</v>
      </c>
      <c r="F223" s="190" t="s">
        <v>906</v>
      </c>
      <c r="G223" s="191" t="s">
        <v>213</v>
      </c>
      <c r="H223" s="192">
        <v>50.9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43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229</v>
      </c>
      <c r="AT223" s="200" t="s">
        <v>154</v>
      </c>
      <c r="AU223" s="200" t="s">
        <v>88</v>
      </c>
      <c r="AY223" s="18" t="s">
        <v>151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86</v>
      </c>
      <c r="BK223" s="201">
        <f>ROUND(I223*H223,2)</f>
        <v>0</v>
      </c>
      <c r="BL223" s="18" t="s">
        <v>229</v>
      </c>
      <c r="BM223" s="200" t="s">
        <v>1103</v>
      </c>
    </row>
    <row r="224" spans="1:65" s="15" customFormat="1" ht="11.25">
      <c r="B224" s="225"/>
      <c r="C224" s="226"/>
      <c r="D224" s="204" t="s">
        <v>160</v>
      </c>
      <c r="E224" s="227" t="s">
        <v>1</v>
      </c>
      <c r="F224" s="228" t="s">
        <v>258</v>
      </c>
      <c r="G224" s="226"/>
      <c r="H224" s="227" t="s">
        <v>1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160</v>
      </c>
      <c r="AU224" s="234" t="s">
        <v>88</v>
      </c>
      <c r="AV224" s="15" t="s">
        <v>86</v>
      </c>
      <c r="AW224" s="15" t="s">
        <v>34</v>
      </c>
      <c r="AX224" s="15" t="s">
        <v>78</v>
      </c>
      <c r="AY224" s="234" t="s">
        <v>151</v>
      </c>
    </row>
    <row r="225" spans="1:65" s="13" customFormat="1" ht="11.25">
      <c r="B225" s="202"/>
      <c r="C225" s="203"/>
      <c r="D225" s="204" t="s">
        <v>160</v>
      </c>
      <c r="E225" s="205" t="s">
        <v>1</v>
      </c>
      <c r="F225" s="206" t="s">
        <v>1104</v>
      </c>
      <c r="G225" s="203"/>
      <c r="H225" s="207">
        <v>24.7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160</v>
      </c>
      <c r="AU225" s="213" t="s">
        <v>88</v>
      </c>
      <c r="AV225" s="13" t="s">
        <v>88</v>
      </c>
      <c r="AW225" s="13" t="s">
        <v>34</v>
      </c>
      <c r="AX225" s="13" t="s">
        <v>78</v>
      </c>
      <c r="AY225" s="213" t="s">
        <v>151</v>
      </c>
    </row>
    <row r="226" spans="1:65" s="15" customFormat="1" ht="11.25">
      <c r="B226" s="225"/>
      <c r="C226" s="226"/>
      <c r="D226" s="204" t="s">
        <v>160</v>
      </c>
      <c r="E226" s="227" t="s">
        <v>1</v>
      </c>
      <c r="F226" s="228" t="s">
        <v>265</v>
      </c>
      <c r="G226" s="226"/>
      <c r="H226" s="227" t="s">
        <v>1</v>
      </c>
      <c r="I226" s="229"/>
      <c r="J226" s="226"/>
      <c r="K226" s="226"/>
      <c r="L226" s="230"/>
      <c r="M226" s="231"/>
      <c r="N226" s="232"/>
      <c r="O226" s="232"/>
      <c r="P226" s="232"/>
      <c r="Q226" s="232"/>
      <c r="R226" s="232"/>
      <c r="S226" s="232"/>
      <c r="T226" s="233"/>
      <c r="AT226" s="234" t="s">
        <v>160</v>
      </c>
      <c r="AU226" s="234" t="s">
        <v>88</v>
      </c>
      <c r="AV226" s="15" t="s">
        <v>86</v>
      </c>
      <c r="AW226" s="15" t="s">
        <v>34</v>
      </c>
      <c r="AX226" s="15" t="s">
        <v>78</v>
      </c>
      <c r="AY226" s="234" t="s">
        <v>151</v>
      </c>
    </row>
    <row r="227" spans="1:65" s="13" customFormat="1" ht="11.25">
      <c r="B227" s="202"/>
      <c r="C227" s="203"/>
      <c r="D227" s="204" t="s">
        <v>160</v>
      </c>
      <c r="E227" s="205" t="s">
        <v>1</v>
      </c>
      <c r="F227" s="206" t="s">
        <v>1105</v>
      </c>
      <c r="G227" s="203"/>
      <c r="H227" s="207">
        <v>21.7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160</v>
      </c>
      <c r="AU227" s="213" t="s">
        <v>88</v>
      </c>
      <c r="AV227" s="13" t="s">
        <v>88</v>
      </c>
      <c r="AW227" s="13" t="s">
        <v>34</v>
      </c>
      <c r="AX227" s="13" t="s">
        <v>78</v>
      </c>
      <c r="AY227" s="213" t="s">
        <v>151</v>
      </c>
    </row>
    <row r="228" spans="1:65" s="15" customFormat="1" ht="11.25">
      <c r="B228" s="225"/>
      <c r="C228" s="226"/>
      <c r="D228" s="204" t="s">
        <v>160</v>
      </c>
      <c r="E228" s="227" t="s">
        <v>1</v>
      </c>
      <c r="F228" s="228" t="s">
        <v>1106</v>
      </c>
      <c r="G228" s="226"/>
      <c r="H228" s="227" t="s">
        <v>1</v>
      </c>
      <c r="I228" s="229"/>
      <c r="J228" s="226"/>
      <c r="K228" s="226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160</v>
      </c>
      <c r="AU228" s="234" t="s">
        <v>88</v>
      </c>
      <c r="AV228" s="15" t="s">
        <v>86</v>
      </c>
      <c r="AW228" s="15" t="s">
        <v>34</v>
      </c>
      <c r="AX228" s="15" t="s">
        <v>78</v>
      </c>
      <c r="AY228" s="234" t="s">
        <v>151</v>
      </c>
    </row>
    <row r="229" spans="1:65" s="13" customFormat="1" ht="11.25">
      <c r="B229" s="202"/>
      <c r="C229" s="203"/>
      <c r="D229" s="204" t="s">
        <v>160</v>
      </c>
      <c r="E229" s="205" t="s">
        <v>1</v>
      </c>
      <c r="F229" s="206" t="s">
        <v>1107</v>
      </c>
      <c r="G229" s="203"/>
      <c r="H229" s="207">
        <v>4.5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160</v>
      </c>
      <c r="AU229" s="213" t="s">
        <v>88</v>
      </c>
      <c r="AV229" s="13" t="s">
        <v>88</v>
      </c>
      <c r="AW229" s="13" t="s">
        <v>34</v>
      </c>
      <c r="AX229" s="13" t="s">
        <v>78</v>
      </c>
      <c r="AY229" s="213" t="s">
        <v>151</v>
      </c>
    </row>
    <row r="230" spans="1:65" s="14" customFormat="1" ht="11.25">
      <c r="B230" s="214"/>
      <c r="C230" s="215"/>
      <c r="D230" s="204" t="s">
        <v>160</v>
      </c>
      <c r="E230" s="216" t="s">
        <v>1</v>
      </c>
      <c r="F230" s="217" t="s">
        <v>172</v>
      </c>
      <c r="G230" s="215"/>
      <c r="H230" s="218">
        <v>50.9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160</v>
      </c>
      <c r="AU230" s="224" t="s">
        <v>88</v>
      </c>
      <c r="AV230" s="14" t="s">
        <v>158</v>
      </c>
      <c r="AW230" s="14" t="s">
        <v>34</v>
      </c>
      <c r="AX230" s="14" t="s">
        <v>86</v>
      </c>
      <c r="AY230" s="224" t="s">
        <v>151</v>
      </c>
    </row>
    <row r="231" spans="1:65" s="2" customFormat="1" ht="16.5" customHeight="1">
      <c r="A231" s="35"/>
      <c r="B231" s="36"/>
      <c r="C231" s="188" t="s">
        <v>336</v>
      </c>
      <c r="D231" s="188" t="s">
        <v>154</v>
      </c>
      <c r="E231" s="189" t="s">
        <v>1108</v>
      </c>
      <c r="F231" s="190" t="s">
        <v>1109</v>
      </c>
      <c r="G231" s="191" t="s">
        <v>167</v>
      </c>
      <c r="H231" s="192">
        <v>2</v>
      </c>
      <c r="I231" s="193"/>
      <c r="J231" s="194">
        <f>ROUND(I231*H231,2)</f>
        <v>0</v>
      </c>
      <c r="K231" s="195"/>
      <c r="L231" s="40"/>
      <c r="M231" s="196" t="s">
        <v>1</v>
      </c>
      <c r="N231" s="197" t="s">
        <v>43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229</v>
      </c>
      <c r="AT231" s="200" t="s">
        <v>154</v>
      </c>
      <c r="AU231" s="200" t="s">
        <v>88</v>
      </c>
      <c r="AY231" s="18" t="s">
        <v>151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86</v>
      </c>
      <c r="BK231" s="201">
        <f>ROUND(I231*H231,2)</f>
        <v>0</v>
      </c>
      <c r="BL231" s="18" t="s">
        <v>229</v>
      </c>
      <c r="BM231" s="200" t="s">
        <v>1110</v>
      </c>
    </row>
    <row r="232" spans="1:65" s="2" customFormat="1" ht="16.5" customHeight="1">
      <c r="A232" s="35"/>
      <c r="B232" s="36"/>
      <c r="C232" s="188" t="s">
        <v>341</v>
      </c>
      <c r="D232" s="188" t="s">
        <v>154</v>
      </c>
      <c r="E232" s="189" t="s">
        <v>1111</v>
      </c>
      <c r="F232" s="190" t="s">
        <v>1112</v>
      </c>
      <c r="G232" s="191" t="s">
        <v>183</v>
      </c>
      <c r="H232" s="192">
        <v>6</v>
      </c>
      <c r="I232" s="193"/>
      <c r="J232" s="194">
        <f>ROUND(I232*H232,2)</f>
        <v>0</v>
      </c>
      <c r="K232" s="195"/>
      <c r="L232" s="40"/>
      <c r="M232" s="196" t="s">
        <v>1</v>
      </c>
      <c r="N232" s="197" t="s">
        <v>43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229</v>
      </c>
      <c r="AT232" s="200" t="s">
        <v>154</v>
      </c>
      <c r="AU232" s="200" t="s">
        <v>88</v>
      </c>
      <c r="AY232" s="18" t="s">
        <v>151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86</v>
      </c>
      <c r="BK232" s="201">
        <f>ROUND(I232*H232,2)</f>
        <v>0</v>
      </c>
      <c r="BL232" s="18" t="s">
        <v>229</v>
      </c>
      <c r="BM232" s="200" t="s">
        <v>1113</v>
      </c>
    </row>
    <row r="233" spans="1:65" s="13" customFormat="1" ht="11.25">
      <c r="B233" s="202"/>
      <c r="C233" s="203"/>
      <c r="D233" s="204" t="s">
        <v>160</v>
      </c>
      <c r="E233" s="205" t="s">
        <v>1</v>
      </c>
      <c r="F233" s="206" t="s">
        <v>1114</v>
      </c>
      <c r="G233" s="203"/>
      <c r="H233" s="207">
        <v>2.4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160</v>
      </c>
      <c r="AU233" s="213" t="s">
        <v>88</v>
      </c>
      <c r="AV233" s="13" t="s">
        <v>88</v>
      </c>
      <c r="AW233" s="13" t="s">
        <v>34</v>
      </c>
      <c r="AX233" s="13" t="s">
        <v>78</v>
      </c>
      <c r="AY233" s="213" t="s">
        <v>151</v>
      </c>
    </row>
    <row r="234" spans="1:65" s="13" customFormat="1" ht="11.25">
      <c r="B234" s="202"/>
      <c r="C234" s="203"/>
      <c r="D234" s="204" t="s">
        <v>160</v>
      </c>
      <c r="E234" s="205" t="s">
        <v>1</v>
      </c>
      <c r="F234" s="206" t="s">
        <v>1115</v>
      </c>
      <c r="G234" s="203"/>
      <c r="H234" s="207">
        <v>3.6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160</v>
      </c>
      <c r="AU234" s="213" t="s">
        <v>88</v>
      </c>
      <c r="AV234" s="13" t="s">
        <v>88</v>
      </c>
      <c r="AW234" s="13" t="s">
        <v>34</v>
      </c>
      <c r="AX234" s="13" t="s">
        <v>78</v>
      </c>
      <c r="AY234" s="213" t="s">
        <v>151</v>
      </c>
    </row>
    <row r="235" spans="1:65" s="14" customFormat="1" ht="11.25">
      <c r="B235" s="214"/>
      <c r="C235" s="215"/>
      <c r="D235" s="204" t="s">
        <v>160</v>
      </c>
      <c r="E235" s="216" t="s">
        <v>1</v>
      </c>
      <c r="F235" s="217" t="s">
        <v>172</v>
      </c>
      <c r="G235" s="215"/>
      <c r="H235" s="218">
        <v>6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160</v>
      </c>
      <c r="AU235" s="224" t="s">
        <v>88</v>
      </c>
      <c r="AV235" s="14" t="s">
        <v>158</v>
      </c>
      <c r="AW235" s="14" t="s">
        <v>34</v>
      </c>
      <c r="AX235" s="14" t="s">
        <v>86</v>
      </c>
      <c r="AY235" s="224" t="s">
        <v>151</v>
      </c>
    </row>
    <row r="236" spans="1:65" s="2" customFormat="1" ht="33" customHeight="1">
      <c r="A236" s="35"/>
      <c r="B236" s="36"/>
      <c r="C236" s="188" t="s">
        <v>345</v>
      </c>
      <c r="D236" s="188" t="s">
        <v>154</v>
      </c>
      <c r="E236" s="189" t="s">
        <v>1116</v>
      </c>
      <c r="F236" s="190" t="s">
        <v>1117</v>
      </c>
      <c r="G236" s="191" t="s">
        <v>167</v>
      </c>
      <c r="H236" s="192">
        <v>2</v>
      </c>
      <c r="I236" s="193"/>
      <c r="J236" s="194">
        <f>ROUND(I236*H236,2)</f>
        <v>0</v>
      </c>
      <c r="K236" s="195"/>
      <c r="L236" s="40"/>
      <c r="M236" s="196" t="s">
        <v>1</v>
      </c>
      <c r="N236" s="197" t="s">
        <v>43</v>
      </c>
      <c r="O236" s="72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229</v>
      </c>
      <c r="AT236" s="200" t="s">
        <v>154</v>
      </c>
      <c r="AU236" s="200" t="s">
        <v>88</v>
      </c>
      <c r="AY236" s="18" t="s">
        <v>151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86</v>
      </c>
      <c r="BK236" s="201">
        <f>ROUND(I236*H236,2)</f>
        <v>0</v>
      </c>
      <c r="BL236" s="18" t="s">
        <v>229</v>
      </c>
      <c r="BM236" s="200" t="s">
        <v>1118</v>
      </c>
    </row>
    <row r="237" spans="1:65" s="2" customFormat="1" ht="16.5" customHeight="1">
      <c r="A237" s="35"/>
      <c r="B237" s="36"/>
      <c r="C237" s="188" t="s">
        <v>349</v>
      </c>
      <c r="D237" s="188" t="s">
        <v>154</v>
      </c>
      <c r="E237" s="189" t="s">
        <v>912</v>
      </c>
      <c r="F237" s="190" t="s">
        <v>913</v>
      </c>
      <c r="G237" s="191" t="s">
        <v>213</v>
      </c>
      <c r="H237" s="192">
        <v>50.9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43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229</v>
      </c>
      <c r="AT237" s="200" t="s">
        <v>154</v>
      </c>
      <c r="AU237" s="200" t="s">
        <v>88</v>
      </c>
      <c r="AY237" s="18" t="s">
        <v>151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86</v>
      </c>
      <c r="BK237" s="201">
        <f>ROUND(I237*H237,2)</f>
        <v>0</v>
      </c>
      <c r="BL237" s="18" t="s">
        <v>229</v>
      </c>
      <c r="BM237" s="200" t="s">
        <v>1119</v>
      </c>
    </row>
    <row r="238" spans="1:65" s="15" customFormat="1" ht="11.25">
      <c r="B238" s="225"/>
      <c r="C238" s="226"/>
      <c r="D238" s="204" t="s">
        <v>160</v>
      </c>
      <c r="E238" s="227" t="s">
        <v>1</v>
      </c>
      <c r="F238" s="228" t="s">
        <v>258</v>
      </c>
      <c r="G238" s="226"/>
      <c r="H238" s="227" t="s">
        <v>1</v>
      </c>
      <c r="I238" s="229"/>
      <c r="J238" s="226"/>
      <c r="K238" s="226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160</v>
      </c>
      <c r="AU238" s="234" t="s">
        <v>88</v>
      </c>
      <c r="AV238" s="15" t="s">
        <v>86</v>
      </c>
      <c r="AW238" s="15" t="s">
        <v>34</v>
      </c>
      <c r="AX238" s="15" t="s">
        <v>78</v>
      </c>
      <c r="AY238" s="234" t="s">
        <v>151</v>
      </c>
    </row>
    <row r="239" spans="1:65" s="13" customFormat="1" ht="11.25">
      <c r="B239" s="202"/>
      <c r="C239" s="203"/>
      <c r="D239" s="204" t="s">
        <v>160</v>
      </c>
      <c r="E239" s="205" t="s">
        <v>1</v>
      </c>
      <c r="F239" s="206" t="s">
        <v>1104</v>
      </c>
      <c r="G239" s="203"/>
      <c r="H239" s="207">
        <v>24.7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160</v>
      </c>
      <c r="AU239" s="213" t="s">
        <v>88</v>
      </c>
      <c r="AV239" s="13" t="s">
        <v>88</v>
      </c>
      <c r="AW239" s="13" t="s">
        <v>34</v>
      </c>
      <c r="AX239" s="13" t="s">
        <v>78</v>
      </c>
      <c r="AY239" s="213" t="s">
        <v>151</v>
      </c>
    </row>
    <row r="240" spans="1:65" s="15" customFormat="1" ht="11.25">
      <c r="B240" s="225"/>
      <c r="C240" s="226"/>
      <c r="D240" s="204" t="s">
        <v>160</v>
      </c>
      <c r="E240" s="227" t="s">
        <v>1</v>
      </c>
      <c r="F240" s="228" t="s">
        <v>265</v>
      </c>
      <c r="G240" s="226"/>
      <c r="H240" s="227" t="s">
        <v>1</v>
      </c>
      <c r="I240" s="229"/>
      <c r="J240" s="226"/>
      <c r="K240" s="226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160</v>
      </c>
      <c r="AU240" s="234" t="s">
        <v>88</v>
      </c>
      <c r="AV240" s="15" t="s">
        <v>86</v>
      </c>
      <c r="AW240" s="15" t="s">
        <v>34</v>
      </c>
      <c r="AX240" s="15" t="s">
        <v>78</v>
      </c>
      <c r="AY240" s="234" t="s">
        <v>151</v>
      </c>
    </row>
    <row r="241" spans="1:65" s="13" customFormat="1" ht="11.25">
      <c r="B241" s="202"/>
      <c r="C241" s="203"/>
      <c r="D241" s="204" t="s">
        <v>160</v>
      </c>
      <c r="E241" s="205" t="s">
        <v>1</v>
      </c>
      <c r="F241" s="206" t="s">
        <v>1105</v>
      </c>
      <c r="G241" s="203"/>
      <c r="H241" s="207">
        <v>21.7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160</v>
      </c>
      <c r="AU241" s="213" t="s">
        <v>88</v>
      </c>
      <c r="AV241" s="13" t="s">
        <v>88</v>
      </c>
      <c r="AW241" s="13" t="s">
        <v>34</v>
      </c>
      <c r="AX241" s="13" t="s">
        <v>78</v>
      </c>
      <c r="AY241" s="213" t="s">
        <v>151</v>
      </c>
    </row>
    <row r="242" spans="1:65" s="15" customFormat="1" ht="11.25">
      <c r="B242" s="225"/>
      <c r="C242" s="226"/>
      <c r="D242" s="204" t="s">
        <v>160</v>
      </c>
      <c r="E242" s="227" t="s">
        <v>1</v>
      </c>
      <c r="F242" s="228" t="s">
        <v>1106</v>
      </c>
      <c r="G242" s="226"/>
      <c r="H242" s="227" t="s">
        <v>1</v>
      </c>
      <c r="I242" s="229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160</v>
      </c>
      <c r="AU242" s="234" t="s">
        <v>88</v>
      </c>
      <c r="AV242" s="15" t="s">
        <v>86</v>
      </c>
      <c r="AW242" s="15" t="s">
        <v>34</v>
      </c>
      <c r="AX242" s="15" t="s">
        <v>78</v>
      </c>
      <c r="AY242" s="234" t="s">
        <v>151</v>
      </c>
    </row>
    <row r="243" spans="1:65" s="13" customFormat="1" ht="11.25">
      <c r="B243" s="202"/>
      <c r="C243" s="203"/>
      <c r="D243" s="204" t="s">
        <v>160</v>
      </c>
      <c r="E243" s="205" t="s">
        <v>1</v>
      </c>
      <c r="F243" s="206" t="s">
        <v>1107</v>
      </c>
      <c r="G243" s="203"/>
      <c r="H243" s="207">
        <v>4.5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160</v>
      </c>
      <c r="AU243" s="213" t="s">
        <v>88</v>
      </c>
      <c r="AV243" s="13" t="s">
        <v>88</v>
      </c>
      <c r="AW243" s="13" t="s">
        <v>34</v>
      </c>
      <c r="AX243" s="13" t="s">
        <v>78</v>
      </c>
      <c r="AY243" s="213" t="s">
        <v>151</v>
      </c>
    </row>
    <row r="244" spans="1:65" s="14" customFormat="1" ht="11.25">
      <c r="B244" s="214"/>
      <c r="C244" s="215"/>
      <c r="D244" s="204" t="s">
        <v>160</v>
      </c>
      <c r="E244" s="216" t="s">
        <v>1</v>
      </c>
      <c r="F244" s="217" t="s">
        <v>172</v>
      </c>
      <c r="G244" s="215"/>
      <c r="H244" s="218">
        <v>50.9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160</v>
      </c>
      <c r="AU244" s="224" t="s">
        <v>88</v>
      </c>
      <c r="AV244" s="14" t="s">
        <v>158</v>
      </c>
      <c r="AW244" s="14" t="s">
        <v>34</v>
      </c>
      <c r="AX244" s="14" t="s">
        <v>86</v>
      </c>
      <c r="AY244" s="224" t="s">
        <v>151</v>
      </c>
    </row>
    <row r="245" spans="1:65" s="2" customFormat="1" ht="33" customHeight="1">
      <c r="A245" s="35"/>
      <c r="B245" s="36"/>
      <c r="C245" s="188" t="s">
        <v>353</v>
      </c>
      <c r="D245" s="188" t="s">
        <v>154</v>
      </c>
      <c r="E245" s="189" t="s">
        <v>1120</v>
      </c>
      <c r="F245" s="190" t="s">
        <v>1121</v>
      </c>
      <c r="G245" s="191" t="s">
        <v>183</v>
      </c>
      <c r="H245" s="192">
        <v>394.95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43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229</v>
      </c>
      <c r="AT245" s="200" t="s">
        <v>154</v>
      </c>
      <c r="AU245" s="200" t="s">
        <v>88</v>
      </c>
      <c r="AY245" s="18" t="s">
        <v>151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86</v>
      </c>
      <c r="BK245" s="201">
        <f>ROUND(I245*H245,2)</f>
        <v>0</v>
      </c>
      <c r="BL245" s="18" t="s">
        <v>229</v>
      </c>
      <c r="BM245" s="200" t="s">
        <v>1122</v>
      </c>
    </row>
    <row r="246" spans="1:65" s="2" customFormat="1" ht="68.25">
      <c r="A246" s="35"/>
      <c r="B246" s="36"/>
      <c r="C246" s="37"/>
      <c r="D246" s="204" t="s">
        <v>279</v>
      </c>
      <c r="E246" s="37"/>
      <c r="F246" s="246" t="s">
        <v>1123</v>
      </c>
      <c r="G246" s="37"/>
      <c r="H246" s="37"/>
      <c r="I246" s="247"/>
      <c r="J246" s="37"/>
      <c r="K246" s="37"/>
      <c r="L246" s="40"/>
      <c r="M246" s="248"/>
      <c r="N246" s="249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279</v>
      </c>
      <c r="AU246" s="18" t="s">
        <v>88</v>
      </c>
    </row>
    <row r="247" spans="1:65" s="15" customFormat="1" ht="11.25">
      <c r="B247" s="225"/>
      <c r="C247" s="226"/>
      <c r="D247" s="204" t="s">
        <v>160</v>
      </c>
      <c r="E247" s="227" t="s">
        <v>1</v>
      </c>
      <c r="F247" s="228" t="s">
        <v>1124</v>
      </c>
      <c r="G247" s="226"/>
      <c r="H247" s="227" t="s">
        <v>1</v>
      </c>
      <c r="I247" s="229"/>
      <c r="J247" s="226"/>
      <c r="K247" s="226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160</v>
      </c>
      <c r="AU247" s="234" t="s">
        <v>88</v>
      </c>
      <c r="AV247" s="15" t="s">
        <v>86</v>
      </c>
      <c r="AW247" s="15" t="s">
        <v>34</v>
      </c>
      <c r="AX247" s="15" t="s">
        <v>78</v>
      </c>
      <c r="AY247" s="234" t="s">
        <v>151</v>
      </c>
    </row>
    <row r="248" spans="1:65" s="13" customFormat="1" ht="11.25">
      <c r="B248" s="202"/>
      <c r="C248" s="203"/>
      <c r="D248" s="204" t="s">
        <v>160</v>
      </c>
      <c r="E248" s="205" t="s">
        <v>1</v>
      </c>
      <c r="F248" s="206" t="s">
        <v>1125</v>
      </c>
      <c r="G248" s="203"/>
      <c r="H248" s="207">
        <v>74.400000000000006</v>
      </c>
      <c r="I248" s="208"/>
      <c r="J248" s="203"/>
      <c r="K248" s="203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160</v>
      </c>
      <c r="AU248" s="213" t="s">
        <v>88</v>
      </c>
      <c r="AV248" s="13" t="s">
        <v>88</v>
      </c>
      <c r="AW248" s="13" t="s">
        <v>34</v>
      </c>
      <c r="AX248" s="13" t="s">
        <v>78</v>
      </c>
      <c r="AY248" s="213" t="s">
        <v>151</v>
      </c>
    </row>
    <row r="249" spans="1:65" s="13" customFormat="1" ht="11.25">
      <c r="B249" s="202"/>
      <c r="C249" s="203"/>
      <c r="D249" s="204" t="s">
        <v>160</v>
      </c>
      <c r="E249" s="205" t="s">
        <v>1</v>
      </c>
      <c r="F249" s="206" t="s">
        <v>1126</v>
      </c>
      <c r="G249" s="203"/>
      <c r="H249" s="207">
        <v>18.600000000000001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160</v>
      </c>
      <c r="AU249" s="213" t="s">
        <v>88</v>
      </c>
      <c r="AV249" s="13" t="s">
        <v>88</v>
      </c>
      <c r="AW249" s="13" t="s">
        <v>34</v>
      </c>
      <c r="AX249" s="13" t="s">
        <v>78</v>
      </c>
      <c r="AY249" s="213" t="s">
        <v>151</v>
      </c>
    </row>
    <row r="250" spans="1:65" s="16" customFormat="1" ht="11.25">
      <c r="B250" s="235"/>
      <c r="C250" s="236"/>
      <c r="D250" s="204" t="s">
        <v>160</v>
      </c>
      <c r="E250" s="237" t="s">
        <v>1</v>
      </c>
      <c r="F250" s="238" t="s">
        <v>264</v>
      </c>
      <c r="G250" s="236"/>
      <c r="H250" s="239">
        <v>93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160</v>
      </c>
      <c r="AU250" s="245" t="s">
        <v>88</v>
      </c>
      <c r="AV250" s="16" t="s">
        <v>152</v>
      </c>
      <c r="AW250" s="16" t="s">
        <v>34</v>
      </c>
      <c r="AX250" s="16" t="s">
        <v>78</v>
      </c>
      <c r="AY250" s="245" t="s">
        <v>151</v>
      </c>
    </row>
    <row r="251" spans="1:65" s="15" customFormat="1" ht="11.25">
      <c r="B251" s="225"/>
      <c r="C251" s="226"/>
      <c r="D251" s="204" t="s">
        <v>160</v>
      </c>
      <c r="E251" s="227" t="s">
        <v>1</v>
      </c>
      <c r="F251" s="228" t="s">
        <v>1127</v>
      </c>
      <c r="G251" s="226"/>
      <c r="H251" s="227" t="s">
        <v>1</v>
      </c>
      <c r="I251" s="229"/>
      <c r="J251" s="226"/>
      <c r="K251" s="226"/>
      <c r="L251" s="230"/>
      <c r="M251" s="231"/>
      <c r="N251" s="232"/>
      <c r="O251" s="232"/>
      <c r="P251" s="232"/>
      <c r="Q251" s="232"/>
      <c r="R251" s="232"/>
      <c r="S251" s="232"/>
      <c r="T251" s="233"/>
      <c r="AT251" s="234" t="s">
        <v>160</v>
      </c>
      <c r="AU251" s="234" t="s">
        <v>88</v>
      </c>
      <c r="AV251" s="15" t="s">
        <v>86</v>
      </c>
      <c r="AW251" s="15" t="s">
        <v>34</v>
      </c>
      <c r="AX251" s="15" t="s">
        <v>78</v>
      </c>
      <c r="AY251" s="234" t="s">
        <v>151</v>
      </c>
    </row>
    <row r="252" spans="1:65" s="13" customFormat="1" ht="11.25">
      <c r="B252" s="202"/>
      <c r="C252" s="203"/>
      <c r="D252" s="204" t="s">
        <v>160</v>
      </c>
      <c r="E252" s="205" t="s">
        <v>1</v>
      </c>
      <c r="F252" s="206" t="s">
        <v>1128</v>
      </c>
      <c r="G252" s="203"/>
      <c r="H252" s="207">
        <v>75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160</v>
      </c>
      <c r="AU252" s="213" t="s">
        <v>88</v>
      </c>
      <c r="AV252" s="13" t="s">
        <v>88</v>
      </c>
      <c r="AW252" s="13" t="s">
        <v>34</v>
      </c>
      <c r="AX252" s="13" t="s">
        <v>78</v>
      </c>
      <c r="AY252" s="213" t="s">
        <v>151</v>
      </c>
    </row>
    <row r="253" spans="1:65" s="13" customFormat="1" ht="11.25">
      <c r="B253" s="202"/>
      <c r="C253" s="203"/>
      <c r="D253" s="204" t="s">
        <v>160</v>
      </c>
      <c r="E253" s="205" t="s">
        <v>1</v>
      </c>
      <c r="F253" s="206" t="s">
        <v>1129</v>
      </c>
      <c r="G253" s="203"/>
      <c r="H253" s="207">
        <v>51</v>
      </c>
      <c r="I253" s="208"/>
      <c r="J253" s="203"/>
      <c r="K253" s="203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160</v>
      </c>
      <c r="AU253" s="213" t="s">
        <v>88</v>
      </c>
      <c r="AV253" s="13" t="s">
        <v>88</v>
      </c>
      <c r="AW253" s="13" t="s">
        <v>34</v>
      </c>
      <c r="AX253" s="13" t="s">
        <v>78</v>
      </c>
      <c r="AY253" s="213" t="s">
        <v>151</v>
      </c>
    </row>
    <row r="254" spans="1:65" s="16" customFormat="1" ht="11.25">
      <c r="B254" s="235"/>
      <c r="C254" s="236"/>
      <c r="D254" s="204" t="s">
        <v>160</v>
      </c>
      <c r="E254" s="237" t="s">
        <v>1</v>
      </c>
      <c r="F254" s="238" t="s">
        <v>264</v>
      </c>
      <c r="G254" s="236"/>
      <c r="H254" s="239">
        <v>126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160</v>
      </c>
      <c r="AU254" s="245" t="s">
        <v>88</v>
      </c>
      <c r="AV254" s="16" t="s">
        <v>152</v>
      </c>
      <c r="AW254" s="16" t="s">
        <v>34</v>
      </c>
      <c r="AX254" s="16" t="s">
        <v>78</v>
      </c>
      <c r="AY254" s="245" t="s">
        <v>151</v>
      </c>
    </row>
    <row r="255" spans="1:65" s="15" customFormat="1" ht="11.25">
      <c r="B255" s="225"/>
      <c r="C255" s="226"/>
      <c r="D255" s="204" t="s">
        <v>160</v>
      </c>
      <c r="E255" s="227" t="s">
        <v>1</v>
      </c>
      <c r="F255" s="228" t="s">
        <v>1130</v>
      </c>
      <c r="G255" s="226"/>
      <c r="H255" s="227" t="s">
        <v>1</v>
      </c>
      <c r="I255" s="229"/>
      <c r="J255" s="226"/>
      <c r="K255" s="226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160</v>
      </c>
      <c r="AU255" s="234" t="s">
        <v>88</v>
      </c>
      <c r="AV255" s="15" t="s">
        <v>86</v>
      </c>
      <c r="AW255" s="15" t="s">
        <v>34</v>
      </c>
      <c r="AX255" s="15" t="s">
        <v>78</v>
      </c>
      <c r="AY255" s="234" t="s">
        <v>151</v>
      </c>
    </row>
    <row r="256" spans="1:65" s="13" customFormat="1" ht="11.25">
      <c r="B256" s="202"/>
      <c r="C256" s="203"/>
      <c r="D256" s="204" t="s">
        <v>160</v>
      </c>
      <c r="E256" s="205" t="s">
        <v>1</v>
      </c>
      <c r="F256" s="206" t="s">
        <v>1131</v>
      </c>
      <c r="G256" s="203"/>
      <c r="H256" s="207">
        <v>93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160</v>
      </c>
      <c r="AU256" s="213" t="s">
        <v>88</v>
      </c>
      <c r="AV256" s="13" t="s">
        <v>88</v>
      </c>
      <c r="AW256" s="13" t="s">
        <v>34</v>
      </c>
      <c r="AX256" s="13" t="s">
        <v>78</v>
      </c>
      <c r="AY256" s="213" t="s">
        <v>151</v>
      </c>
    </row>
    <row r="257" spans="1:65" s="13" customFormat="1" ht="11.25">
      <c r="B257" s="202"/>
      <c r="C257" s="203"/>
      <c r="D257" s="204" t="s">
        <v>160</v>
      </c>
      <c r="E257" s="205" t="s">
        <v>1</v>
      </c>
      <c r="F257" s="206" t="s">
        <v>1132</v>
      </c>
      <c r="G257" s="203"/>
      <c r="H257" s="207">
        <v>67.2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160</v>
      </c>
      <c r="AU257" s="213" t="s">
        <v>88</v>
      </c>
      <c r="AV257" s="13" t="s">
        <v>88</v>
      </c>
      <c r="AW257" s="13" t="s">
        <v>34</v>
      </c>
      <c r="AX257" s="13" t="s">
        <v>78</v>
      </c>
      <c r="AY257" s="213" t="s">
        <v>151</v>
      </c>
    </row>
    <row r="258" spans="1:65" s="16" customFormat="1" ht="11.25">
      <c r="B258" s="235"/>
      <c r="C258" s="236"/>
      <c r="D258" s="204" t="s">
        <v>160</v>
      </c>
      <c r="E258" s="237" t="s">
        <v>1</v>
      </c>
      <c r="F258" s="238" t="s">
        <v>264</v>
      </c>
      <c r="G258" s="236"/>
      <c r="H258" s="239">
        <v>160.19999999999999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AT258" s="245" t="s">
        <v>160</v>
      </c>
      <c r="AU258" s="245" t="s">
        <v>88</v>
      </c>
      <c r="AV258" s="16" t="s">
        <v>152</v>
      </c>
      <c r="AW258" s="16" t="s">
        <v>34</v>
      </c>
      <c r="AX258" s="16" t="s">
        <v>78</v>
      </c>
      <c r="AY258" s="245" t="s">
        <v>151</v>
      </c>
    </row>
    <row r="259" spans="1:65" s="15" customFormat="1" ht="11.25">
      <c r="B259" s="225"/>
      <c r="C259" s="226"/>
      <c r="D259" s="204" t="s">
        <v>160</v>
      </c>
      <c r="E259" s="227" t="s">
        <v>1</v>
      </c>
      <c r="F259" s="228" t="s">
        <v>1106</v>
      </c>
      <c r="G259" s="226"/>
      <c r="H259" s="227" t="s">
        <v>1</v>
      </c>
      <c r="I259" s="229"/>
      <c r="J259" s="226"/>
      <c r="K259" s="226"/>
      <c r="L259" s="230"/>
      <c r="M259" s="231"/>
      <c r="N259" s="232"/>
      <c r="O259" s="232"/>
      <c r="P259" s="232"/>
      <c r="Q259" s="232"/>
      <c r="R259" s="232"/>
      <c r="S259" s="232"/>
      <c r="T259" s="233"/>
      <c r="AT259" s="234" t="s">
        <v>160</v>
      </c>
      <c r="AU259" s="234" t="s">
        <v>88</v>
      </c>
      <c r="AV259" s="15" t="s">
        <v>86</v>
      </c>
      <c r="AW259" s="15" t="s">
        <v>34</v>
      </c>
      <c r="AX259" s="15" t="s">
        <v>78</v>
      </c>
      <c r="AY259" s="234" t="s">
        <v>151</v>
      </c>
    </row>
    <row r="260" spans="1:65" s="13" customFormat="1" ht="11.25">
      <c r="B260" s="202"/>
      <c r="C260" s="203"/>
      <c r="D260" s="204" t="s">
        <v>160</v>
      </c>
      <c r="E260" s="205" t="s">
        <v>1</v>
      </c>
      <c r="F260" s="206" t="s">
        <v>1133</v>
      </c>
      <c r="G260" s="203"/>
      <c r="H260" s="207">
        <v>15.75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160</v>
      </c>
      <c r="AU260" s="213" t="s">
        <v>88</v>
      </c>
      <c r="AV260" s="13" t="s">
        <v>88</v>
      </c>
      <c r="AW260" s="13" t="s">
        <v>34</v>
      </c>
      <c r="AX260" s="13" t="s">
        <v>78</v>
      </c>
      <c r="AY260" s="213" t="s">
        <v>151</v>
      </c>
    </row>
    <row r="261" spans="1:65" s="16" customFormat="1" ht="11.25">
      <c r="B261" s="235"/>
      <c r="C261" s="236"/>
      <c r="D261" s="204" t="s">
        <v>160</v>
      </c>
      <c r="E261" s="237" t="s">
        <v>1</v>
      </c>
      <c r="F261" s="238" t="s">
        <v>264</v>
      </c>
      <c r="G261" s="236"/>
      <c r="H261" s="239">
        <v>15.75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160</v>
      </c>
      <c r="AU261" s="245" t="s">
        <v>88</v>
      </c>
      <c r="AV261" s="16" t="s">
        <v>152</v>
      </c>
      <c r="AW261" s="16" t="s">
        <v>34</v>
      </c>
      <c r="AX261" s="16" t="s">
        <v>78</v>
      </c>
      <c r="AY261" s="245" t="s">
        <v>151</v>
      </c>
    </row>
    <row r="262" spans="1:65" s="14" customFormat="1" ht="11.25">
      <c r="B262" s="214"/>
      <c r="C262" s="215"/>
      <c r="D262" s="204" t="s">
        <v>160</v>
      </c>
      <c r="E262" s="216" t="s">
        <v>1</v>
      </c>
      <c r="F262" s="217" t="s">
        <v>172</v>
      </c>
      <c r="G262" s="215"/>
      <c r="H262" s="218">
        <v>394.95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160</v>
      </c>
      <c r="AU262" s="224" t="s">
        <v>88</v>
      </c>
      <c r="AV262" s="14" t="s">
        <v>158</v>
      </c>
      <c r="AW262" s="14" t="s">
        <v>34</v>
      </c>
      <c r="AX262" s="14" t="s">
        <v>86</v>
      </c>
      <c r="AY262" s="224" t="s">
        <v>151</v>
      </c>
    </row>
    <row r="263" spans="1:65" s="2" customFormat="1" ht="16.5" customHeight="1">
      <c r="A263" s="35"/>
      <c r="B263" s="36"/>
      <c r="C263" s="188" t="s">
        <v>357</v>
      </c>
      <c r="D263" s="188" t="s">
        <v>154</v>
      </c>
      <c r="E263" s="189" t="s">
        <v>1134</v>
      </c>
      <c r="F263" s="190" t="s">
        <v>1135</v>
      </c>
      <c r="G263" s="191" t="s">
        <v>213</v>
      </c>
      <c r="H263" s="192">
        <v>50.9</v>
      </c>
      <c r="I263" s="193"/>
      <c r="J263" s="194">
        <f>ROUND(I263*H263,2)</f>
        <v>0</v>
      </c>
      <c r="K263" s="195"/>
      <c r="L263" s="40"/>
      <c r="M263" s="196" t="s">
        <v>1</v>
      </c>
      <c r="N263" s="197" t="s">
        <v>43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229</v>
      </c>
      <c r="AT263" s="200" t="s">
        <v>154</v>
      </c>
      <c r="AU263" s="200" t="s">
        <v>88</v>
      </c>
      <c r="AY263" s="18" t="s">
        <v>151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86</v>
      </c>
      <c r="BK263" s="201">
        <f>ROUND(I263*H263,2)</f>
        <v>0</v>
      </c>
      <c r="BL263" s="18" t="s">
        <v>229</v>
      </c>
      <c r="BM263" s="200" t="s">
        <v>1136</v>
      </c>
    </row>
    <row r="264" spans="1:65" s="2" customFormat="1" ht="16.5" customHeight="1">
      <c r="A264" s="35"/>
      <c r="B264" s="36"/>
      <c r="C264" s="250" t="s">
        <v>361</v>
      </c>
      <c r="D264" s="250" t="s">
        <v>291</v>
      </c>
      <c r="E264" s="251" t="s">
        <v>1137</v>
      </c>
      <c r="F264" s="252" t="s">
        <v>1138</v>
      </c>
      <c r="G264" s="253" t="s">
        <v>213</v>
      </c>
      <c r="H264" s="254">
        <v>50.9</v>
      </c>
      <c r="I264" s="255"/>
      <c r="J264" s="256">
        <f>ROUND(I264*H264,2)</f>
        <v>0</v>
      </c>
      <c r="K264" s="257"/>
      <c r="L264" s="258"/>
      <c r="M264" s="259" t="s">
        <v>1</v>
      </c>
      <c r="N264" s="260" t="s">
        <v>43</v>
      </c>
      <c r="O264" s="72"/>
      <c r="P264" s="198">
        <f>O264*H264</f>
        <v>0</v>
      </c>
      <c r="Q264" s="198">
        <v>2.0000000000000001E-4</v>
      </c>
      <c r="R264" s="198">
        <f>Q264*H264</f>
        <v>1.018E-2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323</v>
      </c>
      <c r="AT264" s="200" t="s">
        <v>291</v>
      </c>
      <c r="AU264" s="200" t="s">
        <v>88</v>
      </c>
      <c r="AY264" s="18" t="s">
        <v>151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86</v>
      </c>
      <c r="BK264" s="201">
        <f>ROUND(I264*H264,2)</f>
        <v>0</v>
      </c>
      <c r="BL264" s="18" t="s">
        <v>229</v>
      </c>
      <c r="BM264" s="200" t="s">
        <v>1139</v>
      </c>
    </row>
    <row r="265" spans="1:65" s="2" customFormat="1" ht="33" customHeight="1">
      <c r="A265" s="35"/>
      <c r="B265" s="36"/>
      <c r="C265" s="188" t="s">
        <v>366</v>
      </c>
      <c r="D265" s="188" t="s">
        <v>154</v>
      </c>
      <c r="E265" s="189" t="s">
        <v>1140</v>
      </c>
      <c r="F265" s="190" t="s">
        <v>1141</v>
      </c>
      <c r="G265" s="191" t="s">
        <v>213</v>
      </c>
      <c r="H265" s="192">
        <v>40</v>
      </c>
      <c r="I265" s="193"/>
      <c r="J265" s="194">
        <f>ROUND(I265*H265,2)</f>
        <v>0</v>
      </c>
      <c r="K265" s="195"/>
      <c r="L265" s="40"/>
      <c r="M265" s="196" t="s">
        <v>1</v>
      </c>
      <c r="N265" s="197" t="s">
        <v>43</v>
      </c>
      <c r="O265" s="7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0" t="s">
        <v>229</v>
      </c>
      <c r="AT265" s="200" t="s">
        <v>154</v>
      </c>
      <c r="AU265" s="200" t="s">
        <v>88</v>
      </c>
      <c r="AY265" s="18" t="s">
        <v>151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86</v>
      </c>
      <c r="BK265" s="201">
        <f>ROUND(I265*H265,2)</f>
        <v>0</v>
      </c>
      <c r="BL265" s="18" t="s">
        <v>229</v>
      </c>
      <c r="BM265" s="200" t="s">
        <v>1142</v>
      </c>
    </row>
    <row r="266" spans="1:65" s="2" customFormat="1" ht="68.25">
      <c r="A266" s="35"/>
      <c r="B266" s="36"/>
      <c r="C266" s="37"/>
      <c r="D266" s="204" t="s">
        <v>279</v>
      </c>
      <c r="E266" s="37"/>
      <c r="F266" s="246" t="s">
        <v>923</v>
      </c>
      <c r="G266" s="37"/>
      <c r="H266" s="37"/>
      <c r="I266" s="247"/>
      <c r="J266" s="37"/>
      <c r="K266" s="37"/>
      <c r="L266" s="40"/>
      <c r="M266" s="248"/>
      <c r="N266" s="249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279</v>
      </c>
      <c r="AU266" s="18" t="s">
        <v>88</v>
      </c>
    </row>
    <row r="267" spans="1:65" s="13" customFormat="1" ht="11.25">
      <c r="B267" s="202"/>
      <c r="C267" s="203"/>
      <c r="D267" s="204" t="s">
        <v>160</v>
      </c>
      <c r="E267" s="205" t="s">
        <v>1</v>
      </c>
      <c r="F267" s="206" t="s">
        <v>1143</v>
      </c>
      <c r="G267" s="203"/>
      <c r="H267" s="207">
        <v>40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160</v>
      </c>
      <c r="AU267" s="213" t="s">
        <v>88</v>
      </c>
      <c r="AV267" s="13" t="s">
        <v>88</v>
      </c>
      <c r="AW267" s="13" t="s">
        <v>34</v>
      </c>
      <c r="AX267" s="13" t="s">
        <v>86</v>
      </c>
      <c r="AY267" s="213" t="s">
        <v>151</v>
      </c>
    </row>
    <row r="268" spans="1:65" s="2" customFormat="1" ht="33" customHeight="1">
      <c r="A268" s="35"/>
      <c r="B268" s="36"/>
      <c r="C268" s="188" t="s">
        <v>372</v>
      </c>
      <c r="D268" s="188" t="s">
        <v>154</v>
      </c>
      <c r="E268" s="189" t="s">
        <v>920</v>
      </c>
      <c r="F268" s="190" t="s">
        <v>921</v>
      </c>
      <c r="G268" s="191" t="s">
        <v>213</v>
      </c>
      <c r="H268" s="192">
        <v>55.8</v>
      </c>
      <c r="I268" s="193"/>
      <c r="J268" s="194">
        <f>ROUND(I268*H268,2)</f>
        <v>0</v>
      </c>
      <c r="K268" s="195"/>
      <c r="L268" s="40"/>
      <c r="M268" s="196" t="s">
        <v>1</v>
      </c>
      <c r="N268" s="197" t="s">
        <v>43</v>
      </c>
      <c r="O268" s="72"/>
      <c r="P268" s="198">
        <f>O268*H268</f>
        <v>0</v>
      </c>
      <c r="Q268" s="198">
        <v>0</v>
      </c>
      <c r="R268" s="198">
        <f>Q268*H268</f>
        <v>0</v>
      </c>
      <c r="S268" s="198">
        <v>0</v>
      </c>
      <c r="T268" s="19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229</v>
      </c>
      <c r="AT268" s="200" t="s">
        <v>154</v>
      </c>
      <c r="AU268" s="200" t="s">
        <v>88</v>
      </c>
      <c r="AY268" s="18" t="s">
        <v>151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8" t="s">
        <v>86</v>
      </c>
      <c r="BK268" s="201">
        <f>ROUND(I268*H268,2)</f>
        <v>0</v>
      </c>
      <c r="BL268" s="18" t="s">
        <v>229</v>
      </c>
      <c r="BM268" s="200" t="s">
        <v>1144</v>
      </c>
    </row>
    <row r="269" spans="1:65" s="2" customFormat="1" ht="68.25">
      <c r="A269" s="35"/>
      <c r="B269" s="36"/>
      <c r="C269" s="37"/>
      <c r="D269" s="204" t="s">
        <v>279</v>
      </c>
      <c r="E269" s="37"/>
      <c r="F269" s="246" t="s">
        <v>923</v>
      </c>
      <c r="G269" s="37"/>
      <c r="H269" s="37"/>
      <c r="I269" s="247"/>
      <c r="J269" s="37"/>
      <c r="K269" s="37"/>
      <c r="L269" s="40"/>
      <c r="M269" s="248"/>
      <c r="N269" s="249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279</v>
      </c>
      <c r="AU269" s="18" t="s">
        <v>88</v>
      </c>
    </row>
    <row r="270" spans="1:65" s="2" customFormat="1" ht="33" customHeight="1">
      <c r="A270" s="35"/>
      <c r="B270" s="36"/>
      <c r="C270" s="188" t="s">
        <v>377</v>
      </c>
      <c r="D270" s="188" t="s">
        <v>154</v>
      </c>
      <c r="E270" s="189" t="s">
        <v>1145</v>
      </c>
      <c r="F270" s="190" t="s">
        <v>1146</v>
      </c>
      <c r="G270" s="191" t="s">
        <v>213</v>
      </c>
      <c r="H270" s="192">
        <v>50.9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43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229</v>
      </c>
      <c r="AT270" s="200" t="s">
        <v>154</v>
      </c>
      <c r="AU270" s="200" t="s">
        <v>88</v>
      </c>
      <c r="AY270" s="18" t="s">
        <v>151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8" t="s">
        <v>86</v>
      </c>
      <c r="BK270" s="201">
        <f>ROUND(I270*H270,2)</f>
        <v>0</v>
      </c>
      <c r="BL270" s="18" t="s">
        <v>229</v>
      </c>
      <c r="BM270" s="200" t="s">
        <v>1147</v>
      </c>
    </row>
    <row r="271" spans="1:65" s="2" customFormat="1" ht="68.25">
      <c r="A271" s="35"/>
      <c r="B271" s="36"/>
      <c r="C271" s="37"/>
      <c r="D271" s="204" t="s">
        <v>279</v>
      </c>
      <c r="E271" s="37"/>
      <c r="F271" s="246" t="s">
        <v>923</v>
      </c>
      <c r="G271" s="37"/>
      <c r="H271" s="37"/>
      <c r="I271" s="247"/>
      <c r="J271" s="37"/>
      <c r="K271" s="37"/>
      <c r="L271" s="40"/>
      <c r="M271" s="248"/>
      <c r="N271" s="249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279</v>
      </c>
      <c r="AU271" s="18" t="s">
        <v>88</v>
      </c>
    </row>
    <row r="272" spans="1:65" s="2" customFormat="1" ht="33" customHeight="1">
      <c r="A272" s="35"/>
      <c r="B272" s="36"/>
      <c r="C272" s="188" t="s">
        <v>383</v>
      </c>
      <c r="D272" s="188" t="s">
        <v>154</v>
      </c>
      <c r="E272" s="189" t="s">
        <v>924</v>
      </c>
      <c r="F272" s="190" t="s">
        <v>925</v>
      </c>
      <c r="G272" s="191" t="s">
        <v>213</v>
      </c>
      <c r="H272" s="192">
        <v>50.9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43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229</v>
      </c>
      <c r="AT272" s="200" t="s">
        <v>154</v>
      </c>
      <c r="AU272" s="200" t="s">
        <v>88</v>
      </c>
      <c r="AY272" s="18" t="s">
        <v>151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86</v>
      </c>
      <c r="BK272" s="201">
        <f>ROUND(I272*H272,2)</f>
        <v>0</v>
      </c>
      <c r="BL272" s="18" t="s">
        <v>229</v>
      </c>
      <c r="BM272" s="200" t="s">
        <v>1148</v>
      </c>
    </row>
    <row r="273" spans="1:65" s="2" customFormat="1" ht="68.25">
      <c r="A273" s="35"/>
      <c r="B273" s="36"/>
      <c r="C273" s="37"/>
      <c r="D273" s="204" t="s">
        <v>279</v>
      </c>
      <c r="E273" s="37"/>
      <c r="F273" s="246" t="s">
        <v>923</v>
      </c>
      <c r="G273" s="37"/>
      <c r="H273" s="37"/>
      <c r="I273" s="247"/>
      <c r="J273" s="37"/>
      <c r="K273" s="37"/>
      <c r="L273" s="40"/>
      <c r="M273" s="248"/>
      <c r="N273" s="249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279</v>
      </c>
      <c r="AU273" s="18" t="s">
        <v>88</v>
      </c>
    </row>
    <row r="274" spans="1:65" s="2" customFormat="1" ht="33" customHeight="1">
      <c r="A274" s="35"/>
      <c r="B274" s="36"/>
      <c r="C274" s="188" t="s">
        <v>389</v>
      </c>
      <c r="D274" s="188" t="s">
        <v>154</v>
      </c>
      <c r="E274" s="189" t="s">
        <v>927</v>
      </c>
      <c r="F274" s="190" t="s">
        <v>1149</v>
      </c>
      <c r="G274" s="191" t="s">
        <v>213</v>
      </c>
      <c r="H274" s="192">
        <v>50.9</v>
      </c>
      <c r="I274" s="193"/>
      <c r="J274" s="194">
        <f>ROUND(I274*H274,2)</f>
        <v>0</v>
      </c>
      <c r="K274" s="195"/>
      <c r="L274" s="40"/>
      <c r="M274" s="196" t="s">
        <v>1</v>
      </c>
      <c r="N274" s="197" t="s">
        <v>43</v>
      </c>
      <c r="O274" s="72"/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229</v>
      </c>
      <c r="AT274" s="200" t="s">
        <v>154</v>
      </c>
      <c r="AU274" s="200" t="s">
        <v>88</v>
      </c>
      <c r="AY274" s="18" t="s">
        <v>151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86</v>
      </c>
      <c r="BK274" s="201">
        <f>ROUND(I274*H274,2)</f>
        <v>0</v>
      </c>
      <c r="BL274" s="18" t="s">
        <v>229</v>
      </c>
      <c r="BM274" s="200" t="s">
        <v>1150</v>
      </c>
    </row>
    <row r="275" spans="1:65" s="2" customFormat="1" ht="21.75" customHeight="1">
      <c r="A275" s="35"/>
      <c r="B275" s="36"/>
      <c r="C275" s="188" t="s">
        <v>393</v>
      </c>
      <c r="D275" s="188" t="s">
        <v>154</v>
      </c>
      <c r="E275" s="189" t="s">
        <v>1151</v>
      </c>
      <c r="F275" s="190" t="s">
        <v>1152</v>
      </c>
      <c r="G275" s="191" t="s">
        <v>167</v>
      </c>
      <c r="H275" s="192">
        <v>2</v>
      </c>
      <c r="I275" s="193"/>
      <c r="J275" s="194">
        <f>ROUND(I275*H275,2)</f>
        <v>0</v>
      </c>
      <c r="K275" s="195"/>
      <c r="L275" s="40"/>
      <c r="M275" s="196" t="s">
        <v>1</v>
      </c>
      <c r="N275" s="197" t="s">
        <v>43</v>
      </c>
      <c r="O275" s="72"/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229</v>
      </c>
      <c r="AT275" s="200" t="s">
        <v>154</v>
      </c>
      <c r="AU275" s="200" t="s">
        <v>88</v>
      </c>
      <c r="AY275" s="18" t="s">
        <v>151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8" t="s">
        <v>86</v>
      </c>
      <c r="BK275" s="201">
        <f>ROUND(I275*H275,2)</f>
        <v>0</v>
      </c>
      <c r="BL275" s="18" t="s">
        <v>229</v>
      </c>
      <c r="BM275" s="200" t="s">
        <v>1153</v>
      </c>
    </row>
    <row r="276" spans="1:65" s="2" customFormat="1" ht="68.25">
      <c r="A276" s="35"/>
      <c r="B276" s="36"/>
      <c r="C276" s="37"/>
      <c r="D276" s="204" t="s">
        <v>279</v>
      </c>
      <c r="E276" s="37"/>
      <c r="F276" s="246" t="s">
        <v>923</v>
      </c>
      <c r="G276" s="37"/>
      <c r="H276" s="37"/>
      <c r="I276" s="247"/>
      <c r="J276" s="37"/>
      <c r="K276" s="37"/>
      <c r="L276" s="40"/>
      <c r="M276" s="248"/>
      <c r="N276" s="249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279</v>
      </c>
      <c r="AU276" s="18" t="s">
        <v>88</v>
      </c>
    </row>
    <row r="277" spans="1:65" s="2" customFormat="1" ht="21.75" customHeight="1">
      <c r="A277" s="35"/>
      <c r="B277" s="36"/>
      <c r="C277" s="188" t="s">
        <v>397</v>
      </c>
      <c r="D277" s="188" t="s">
        <v>154</v>
      </c>
      <c r="E277" s="189" t="s">
        <v>1154</v>
      </c>
      <c r="F277" s="190" t="s">
        <v>1155</v>
      </c>
      <c r="G277" s="191" t="s">
        <v>183</v>
      </c>
      <c r="H277" s="192">
        <v>2</v>
      </c>
      <c r="I277" s="193"/>
      <c r="J277" s="194">
        <f>ROUND(I277*H277,2)</f>
        <v>0</v>
      </c>
      <c r="K277" s="195"/>
      <c r="L277" s="40"/>
      <c r="M277" s="196" t="s">
        <v>1</v>
      </c>
      <c r="N277" s="197" t="s">
        <v>43</v>
      </c>
      <c r="O277" s="72"/>
      <c r="P277" s="198">
        <f>O277*H277</f>
        <v>0</v>
      </c>
      <c r="Q277" s="198">
        <v>0</v>
      </c>
      <c r="R277" s="198">
        <f>Q277*H277</f>
        <v>0</v>
      </c>
      <c r="S277" s="198">
        <v>0</v>
      </c>
      <c r="T277" s="19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229</v>
      </c>
      <c r="AT277" s="200" t="s">
        <v>154</v>
      </c>
      <c r="AU277" s="200" t="s">
        <v>88</v>
      </c>
      <c r="AY277" s="18" t="s">
        <v>151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8" t="s">
        <v>86</v>
      </c>
      <c r="BK277" s="201">
        <f>ROUND(I277*H277,2)</f>
        <v>0</v>
      </c>
      <c r="BL277" s="18" t="s">
        <v>229</v>
      </c>
      <c r="BM277" s="200" t="s">
        <v>1156</v>
      </c>
    </row>
    <row r="278" spans="1:65" s="2" customFormat="1" ht="68.25">
      <c r="A278" s="35"/>
      <c r="B278" s="36"/>
      <c r="C278" s="37"/>
      <c r="D278" s="204" t="s">
        <v>279</v>
      </c>
      <c r="E278" s="37"/>
      <c r="F278" s="246" t="s">
        <v>923</v>
      </c>
      <c r="G278" s="37"/>
      <c r="H278" s="37"/>
      <c r="I278" s="247"/>
      <c r="J278" s="37"/>
      <c r="K278" s="37"/>
      <c r="L278" s="40"/>
      <c r="M278" s="248"/>
      <c r="N278" s="249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279</v>
      </c>
      <c r="AU278" s="18" t="s">
        <v>88</v>
      </c>
    </row>
    <row r="279" spans="1:65" s="2" customFormat="1" ht="33" customHeight="1">
      <c r="A279" s="35"/>
      <c r="B279" s="36"/>
      <c r="C279" s="188" t="s">
        <v>402</v>
      </c>
      <c r="D279" s="188" t="s">
        <v>154</v>
      </c>
      <c r="E279" s="189" t="s">
        <v>1157</v>
      </c>
      <c r="F279" s="190" t="s">
        <v>1158</v>
      </c>
      <c r="G279" s="191" t="s">
        <v>167</v>
      </c>
      <c r="H279" s="192">
        <v>4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43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229</v>
      </c>
      <c r="AT279" s="200" t="s">
        <v>154</v>
      </c>
      <c r="AU279" s="200" t="s">
        <v>88</v>
      </c>
      <c r="AY279" s="18" t="s">
        <v>151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86</v>
      </c>
      <c r="BK279" s="201">
        <f>ROUND(I279*H279,2)</f>
        <v>0</v>
      </c>
      <c r="BL279" s="18" t="s">
        <v>229</v>
      </c>
      <c r="BM279" s="200" t="s">
        <v>1159</v>
      </c>
    </row>
    <row r="280" spans="1:65" s="2" customFormat="1" ht="68.25">
      <c r="A280" s="35"/>
      <c r="B280" s="36"/>
      <c r="C280" s="37"/>
      <c r="D280" s="204" t="s">
        <v>279</v>
      </c>
      <c r="E280" s="37"/>
      <c r="F280" s="246" t="s">
        <v>923</v>
      </c>
      <c r="G280" s="37"/>
      <c r="H280" s="37"/>
      <c r="I280" s="247"/>
      <c r="J280" s="37"/>
      <c r="K280" s="37"/>
      <c r="L280" s="40"/>
      <c r="M280" s="248"/>
      <c r="N280" s="249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279</v>
      </c>
      <c r="AU280" s="18" t="s">
        <v>88</v>
      </c>
    </row>
    <row r="281" spans="1:65" s="2" customFormat="1" ht="33" customHeight="1">
      <c r="A281" s="35"/>
      <c r="B281" s="36"/>
      <c r="C281" s="188" t="s">
        <v>409</v>
      </c>
      <c r="D281" s="188" t="s">
        <v>154</v>
      </c>
      <c r="E281" s="189" t="s">
        <v>1160</v>
      </c>
      <c r="F281" s="190" t="s">
        <v>1161</v>
      </c>
      <c r="G281" s="191" t="s">
        <v>167</v>
      </c>
      <c r="H281" s="192">
        <v>2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43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229</v>
      </c>
      <c r="AT281" s="200" t="s">
        <v>154</v>
      </c>
      <c r="AU281" s="200" t="s">
        <v>88</v>
      </c>
      <c r="AY281" s="18" t="s">
        <v>151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86</v>
      </c>
      <c r="BK281" s="201">
        <f>ROUND(I281*H281,2)</f>
        <v>0</v>
      </c>
      <c r="BL281" s="18" t="s">
        <v>229</v>
      </c>
      <c r="BM281" s="200" t="s">
        <v>1162</v>
      </c>
    </row>
    <row r="282" spans="1:65" s="2" customFormat="1" ht="21.75" customHeight="1">
      <c r="A282" s="35"/>
      <c r="B282" s="36"/>
      <c r="C282" s="188" t="s">
        <v>415</v>
      </c>
      <c r="D282" s="188" t="s">
        <v>154</v>
      </c>
      <c r="E282" s="189" t="s">
        <v>1163</v>
      </c>
      <c r="F282" s="190" t="s">
        <v>1164</v>
      </c>
      <c r="G282" s="191" t="s">
        <v>213</v>
      </c>
      <c r="H282" s="192">
        <v>50.9</v>
      </c>
      <c r="I282" s="193"/>
      <c r="J282" s="194">
        <f>ROUND(I282*H282,2)</f>
        <v>0</v>
      </c>
      <c r="K282" s="195"/>
      <c r="L282" s="40"/>
      <c r="M282" s="196" t="s">
        <v>1</v>
      </c>
      <c r="N282" s="197" t="s">
        <v>43</v>
      </c>
      <c r="O282" s="72"/>
      <c r="P282" s="198">
        <f>O282*H282</f>
        <v>0</v>
      </c>
      <c r="Q282" s="198">
        <v>1.6900000000000001E-3</v>
      </c>
      <c r="R282" s="198">
        <f>Q282*H282</f>
        <v>8.6021E-2</v>
      </c>
      <c r="S282" s="198">
        <v>0</v>
      </c>
      <c r="T282" s="19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0" t="s">
        <v>229</v>
      </c>
      <c r="AT282" s="200" t="s">
        <v>154</v>
      </c>
      <c r="AU282" s="200" t="s">
        <v>88</v>
      </c>
      <c r="AY282" s="18" t="s">
        <v>151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8" t="s">
        <v>86</v>
      </c>
      <c r="BK282" s="201">
        <f>ROUND(I282*H282,2)</f>
        <v>0</v>
      </c>
      <c r="BL282" s="18" t="s">
        <v>229</v>
      </c>
      <c r="BM282" s="200" t="s">
        <v>1165</v>
      </c>
    </row>
    <row r="283" spans="1:65" s="2" customFormat="1" ht="21.75" customHeight="1">
      <c r="A283" s="35"/>
      <c r="B283" s="36"/>
      <c r="C283" s="188" t="s">
        <v>423</v>
      </c>
      <c r="D283" s="188" t="s">
        <v>154</v>
      </c>
      <c r="E283" s="189" t="s">
        <v>1166</v>
      </c>
      <c r="F283" s="190" t="s">
        <v>1167</v>
      </c>
      <c r="G283" s="191" t="s">
        <v>167</v>
      </c>
      <c r="H283" s="192">
        <v>5</v>
      </c>
      <c r="I283" s="193"/>
      <c r="J283" s="194">
        <f>ROUND(I283*H283,2)</f>
        <v>0</v>
      </c>
      <c r="K283" s="195"/>
      <c r="L283" s="40"/>
      <c r="M283" s="196" t="s">
        <v>1</v>
      </c>
      <c r="N283" s="197" t="s">
        <v>43</v>
      </c>
      <c r="O283" s="72"/>
      <c r="P283" s="198">
        <f>O283*H283</f>
        <v>0</v>
      </c>
      <c r="Q283" s="198">
        <v>3.6000000000000002E-4</v>
      </c>
      <c r="R283" s="198">
        <f>Q283*H283</f>
        <v>1.8000000000000002E-3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229</v>
      </c>
      <c r="AT283" s="200" t="s">
        <v>154</v>
      </c>
      <c r="AU283" s="200" t="s">
        <v>88</v>
      </c>
      <c r="AY283" s="18" t="s">
        <v>151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86</v>
      </c>
      <c r="BK283" s="201">
        <f>ROUND(I283*H283,2)</f>
        <v>0</v>
      </c>
      <c r="BL283" s="18" t="s">
        <v>229</v>
      </c>
      <c r="BM283" s="200" t="s">
        <v>1168</v>
      </c>
    </row>
    <row r="284" spans="1:65" s="2" customFormat="1" ht="21.75" customHeight="1">
      <c r="A284" s="35"/>
      <c r="B284" s="36"/>
      <c r="C284" s="188" t="s">
        <v>429</v>
      </c>
      <c r="D284" s="188" t="s">
        <v>154</v>
      </c>
      <c r="E284" s="189" t="s">
        <v>506</v>
      </c>
      <c r="F284" s="190" t="s">
        <v>507</v>
      </c>
      <c r="G284" s="191" t="s">
        <v>508</v>
      </c>
      <c r="H284" s="261"/>
      <c r="I284" s="193"/>
      <c r="J284" s="194">
        <f>ROUND(I284*H284,2)</f>
        <v>0</v>
      </c>
      <c r="K284" s="195"/>
      <c r="L284" s="40"/>
      <c r="M284" s="196" t="s">
        <v>1</v>
      </c>
      <c r="N284" s="197" t="s">
        <v>43</v>
      </c>
      <c r="O284" s="72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229</v>
      </c>
      <c r="AT284" s="200" t="s">
        <v>154</v>
      </c>
      <c r="AU284" s="200" t="s">
        <v>88</v>
      </c>
      <c r="AY284" s="18" t="s">
        <v>151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8" t="s">
        <v>86</v>
      </c>
      <c r="BK284" s="201">
        <f>ROUND(I284*H284,2)</f>
        <v>0</v>
      </c>
      <c r="BL284" s="18" t="s">
        <v>229</v>
      </c>
      <c r="BM284" s="200" t="s">
        <v>1169</v>
      </c>
    </row>
    <row r="285" spans="1:65" s="12" customFormat="1" ht="22.9" customHeight="1">
      <c r="B285" s="172"/>
      <c r="C285" s="173"/>
      <c r="D285" s="174" t="s">
        <v>77</v>
      </c>
      <c r="E285" s="186" t="s">
        <v>943</v>
      </c>
      <c r="F285" s="186" t="s">
        <v>944</v>
      </c>
      <c r="G285" s="173"/>
      <c r="H285" s="173"/>
      <c r="I285" s="176"/>
      <c r="J285" s="187">
        <f>BK285</f>
        <v>0</v>
      </c>
      <c r="K285" s="173"/>
      <c r="L285" s="178"/>
      <c r="M285" s="179"/>
      <c r="N285" s="180"/>
      <c r="O285" s="180"/>
      <c r="P285" s="181">
        <f>SUM(P286:P314)</f>
        <v>0</v>
      </c>
      <c r="Q285" s="180"/>
      <c r="R285" s="181">
        <f>SUM(R286:R314)</f>
        <v>0</v>
      </c>
      <c r="S285" s="180"/>
      <c r="T285" s="182">
        <f>SUM(T286:T314)</f>
        <v>24.612799999999996</v>
      </c>
      <c r="AR285" s="183" t="s">
        <v>88</v>
      </c>
      <c r="AT285" s="184" t="s">
        <v>77</v>
      </c>
      <c r="AU285" s="184" t="s">
        <v>86</v>
      </c>
      <c r="AY285" s="183" t="s">
        <v>151</v>
      </c>
      <c r="BK285" s="185">
        <f>SUM(BK286:BK314)</f>
        <v>0</v>
      </c>
    </row>
    <row r="286" spans="1:65" s="2" customFormat="1" ht="21.75" customHeight="1">
      <c r="A286" s="35"/>
      <c r="B286" s="36"/>
      <c r="C286" s="188" t="s">
        <v>433</v>
      </c>
      <c r="D286" s="188" t="s">
        <v>154</v>
      </c>
      <c r="E286" s="189" t="s">
        <v>1170</v>
      </c>
      <c r="F286" s="190" t="s">
        <v>1171</v>
      </c>
      <c r="G286" s="191" t="s">
        <v>183</v>
      </c>
      <c r="H286" s="192">
        <v>379.2</v>
      </c>
      <c r="I286" s="193"/>
      <c r="J286" s="194">
        <f>ROUND(I286*H286,2)</f>
        <v>0</v>
      </c>
      <c r="K286" s="195"/>
      <c r="L286" s="40"/>
      <c r="M286" s="196" t="s">
        <v>1</v>
      </c>
      <c r="N286" s="197" t="s">
        <v>43</v>
      </c>
      <c r="O286" s="72"/>
      <c r="P286" s="198">
        <f>O286*H286</f>
        <v>0</v>
      </c>
      <c r="Q286" s="198">
        <v>0</v>
      </c>
      <c r="R286" s="198">
        <f>Q286*H286</f>
        <v>0</v>
      </c>
      <c r="S286" s="198">
        <v>6.3E-2</v>
      </c>
      <c r="T286" s="199">
        <f>S286*H286</f>
        <v>23.889599999999998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229</v>
      </c>
      <c r="AT286" s="200" t="s">
        <v>154</v>
      </c>
      <c r="AU286" s="200" t="s">
        <v>88</v>
      </c>
      <c r="AY286" s="18" t="s">
        <v>151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8" t="s">
        <v>86</v>
      </c>
      <c r="BK286" s="201">
        <f>ROUND(I286*H286,2)</f>
        <v>0</v>
      </c>
      <c r="BL286" s="18" t="s">
        <v>229</v>
      </c>
      <c r="BM286" s="200" t="s">
        <v>1172</v>
      </c>
    </row>
    <row r="287" spans="1:65" s="15" customFormat="1" ht="11.25">
      <c r="B287" s="225"/>
      <c r="C287" s="226"/>
      <c r="D287" s="204" t="s">
        <v>160</v>
      </c>
      <c r="E287" s="227" t="s">
        <v>1</v>
      </c>
      <c r="F287" s="228" t="s">
        <v>1124</v>
      </c>
      <c r="G287" s="226"/>
      <c r="H287" s="227" t="s">
        <v>1</v>
      </c>
      <c r="I287" s="229"/>
      <c r="J287" s="226"/>
      <c r="K287" s="226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160</v>
      </c>
      <c r="AU287" s="234" t="s">
        <v>88</v>
      </c>
      <c r="AV287" s="15" t="s">
        <v>86</v>
      </c>
      <c r="AW287" s="15" t="s">
        <v>34</v>
      </c>
      <c r="AX287" s="15" t="s">
        <v>78</v>
      </c>
      <c r="AY287" s="234" t="s">
        <v>151</v>
      </c>
    </row>
    <row r="288" spans="1:65" s="13" customFormat="1" ht="11.25">
      <c r="B288" s="202"/>
      <c r="C288" s="203"/>
      <c r="D288" s="204" t="s">
        <v>160</v>
      </c>
      <c r="E288" s="205" t="s">
        <v>1</v>
      </c>
      <c r="F288" s="206" t="s">
        <v>1125</v>
      </c>
      <c r="G288" s="203"/>
      <c r="H288" s="207">
        <v>74.400000000000006</v>
      </c>
      <c r="I288" s="208"/>
      <c r="J288" s="203"/>
      <c r="K288" s="203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160</v>
      </c>
      <c r="AU288" s="213" t="s">
        <v>88</v>
      </c>
      <c r="AV288" s="13" t="s">
        <v>88</v>
      </c>
      <c r="AW288" s="13" t="s">
        <v>34</v>
      </c>
      <c r="AX288" s="13" t="s">
        <v>78</v>
      </c>
      <c r="AY288" s="213" t="s">
        <v>151</v>
      </c>
    </row>
    <row r="289" spans="1:65" s="13" customFormat="1" ht="11.25">
      <c r="B289" s="202"/>
      <c r="C289" s="203"/>
      <c r="D289" s="204" t="s">
        <v>160</v>
      </c>
      <c r="E289" s="205" t="s">
        <v>1</v>
      </c>
      <c r="F289" s="206" t="s">
        <v>1126</v>
      </c>
      <c r="G289" s="203"/>
      <c r="H289" s="207">
        <v>18.600000000000001</v>
      </c>
      <c r="I289" s="208"/>
      <c r="J289" s="203"/>
      <c r="K289" s="203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160</v>
      </c>
      <c r="AU289" s="213" t="s">
        <v>88</v>
      </c>
      <c r="AV289" s="13" t="s">
        <v>88</v>
      </c>
      <c r="AW289" s="13" t="s">
        <v>34</v>
      </c>
      <c r="AX289" s="13" t="s">
        <v>78</v>
      </c>
      <c r="AY289" s="213" t="s">
        <v>151</v>
      </c>
    </row>
    <row r="290" spans="1:65" s="16" customFormat="1" ht="11.25">
      <c r="B290" s="235"/>
      <c r="C290" s="236"/>
      <c r="D290" s="204" t="s">
        <v>160</v>
      </c>
      <c r="E290" s="237" t="s">
        <v>1</v>
      </c>
      <c r="F290" s="238" t="s">
        <v>264</v>
      </c>
      <c r="G290" s="236"/>
      <c r="H290" s="239">
        <v>93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160</v>
      </c>
      <c r="AU290" s="245" t="s">
        <v>88</v>
      </c>
      <c r="AV290" s="16" t="s">
        <v>152</v>
      </c>
      <c r="AW290" s="16" t="s">
        <v>34</v>
      </c>
      <c r="AX290" s="16" t="s">
        <v>78</v>
      </c>
      <c r="AY290" s="245" t="s">
        <v>151</v>
      </c>
    </row>
    <row r="291" spans="1:65" s="15" customFormat="1" ht="11.25">
      <c r="B291" s="225"/>
      <c r="C291" s="226"/>
      <c r="D291" s="204" t="s">
        <v>160</v>
      </c>
      <c r="E291" s="227" t="s">
        <v>1</v>
      </c>
      <c r="F291" s="228" t="s">
        <v>1127</v>
      </c>
      <c r="G291" s="226"/>
      <c r="H291" s="227" t="s">
        <v>1</v>
      </c>
      <c r="I291" s="229"/>
      <c r="J291" s="226"/>
      <c r="K291" s="226"/>
      <c r="L291" s="230"/>
      <c r="M291" s="231"/>
      <c r="N291" s="232"/>
      <c r="O291" s="232"/>
      <c r="P291" s="232"/>
      <c r="Q291" s="232"/>
      <c r="R291" s="232"/>
      <c r="S291" s="232"/>
      <c r="T291" s="233"/>
      <c r="AT291" s="234" t="s">
        <v>160</v>
      </c>
      <c r="AU291" s="234" t="s">
        <v>88</v>
      </c>
      <c r="AV291" s="15" t="s">
        <v>86</v>
      </c>
      <c r="AW291" s="15" t="s">
        <v>34</v>
      </c>
      <c r="AX291" s="15" t="s">
        <v>78</v>
      </c>
      <c r="AY291" s="234" t="s">
        <v>151</v>
      </c>
    </row>
    <row r="292" spans="1:65" s="13" customFormat="1" ht="11.25">
      <c r="B292" s="202"/>
      <c r="C292" s="203"/>
      <c r="D292" s="204" t="s">
        <v>160</v>
      </c>
      <c r="E292" s="205" t="s">
        <v>1</v>
      </c>
      <c r="F292" s="206" t="s">
        <v>1128</v>
      </c>
      <c r="G292" s="203"/>
      <c r="H292" s="207">
        <v>75</v>
      </c>
      <c r="I292" s="208"/>
      <c r="J292" s="203"/>
      <c r="K292" s="203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160</v>
      </c>
      <c r="AU292" s="213" t="s">
        <v>88</v>
      </c>
      <c r="AV292" s="13" t="s">
        <v>88</v>
      </c>
      <c r="AW292" s="13" t="s">
        <v>34</v>
      </c>
      <c r="AX292" s="13" t="s">
        <v>78</v>
      </c>
      <c r="AY292" s="213" t="s">
        <v>151</v>
      </c>
    </row>
    <row r="293" spans="1:65" s="13" customFormat="1" ht="11.25">
      <c r="B293" s="202"/>
      <c r="C293" s="203"/>
      <c r="D293" s="204" t="s">
        <v>160</v>
      </c>
      <c r="E293" s="205" t="s">
        <v>1</v>
      </c>
      <c r="F293" s="206" t="s">
        <v>1129</v>
      </c>
      <c r="G293" s="203"/>
      <c r="H293" s="207">
        <v>51</v>
      </c>
      <c r="I293" s="208"/>
      <c r="J293" s="203"/>
      <c r="K293" s="203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160</v>
      </c>
      <c r="AU293" s="213" t="s">
        <v>88</v>
      </c>
      <c r="AV293" s="13" t="s">
        <v>88</v>
      </c>
      <c r="AW293" s="13" t="s">
        <v>34</v>
      </c>
      <c r="AX293" s="13" t="s">
        <v>78</v>
      </c>
      <c r="AY293" s="213" t="s">
        <v>151</v>
      </c>
    </row>
    <row r="294" spans="1:65" s="16" customFormat="1" ht="11.25">
      <c r="B294" s="235"/>
      <c r="C294" s="236"/>
      <c r="D294" s="204" t="s">
        <v>160</v>
      </c>
      <c r="E294" s="237" t="s">
        <v>1</v>
      </c>
      <c r="F294" s="238" t="s">
        <v>264</v>
      </c>
      <c r="G294" s="236"/>
      <c r="H294" s="239">
        <v>126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AT294" s="245" t="s">
        <v>160</v>
      </c>
      <c r="AU294" s="245" t="s">
        <v>88</v>
      </c>
      <c r="AV294" s="16" t="s">
        <v>152</v>
      </c>
      <c r="AW294" s="16" t="s">
        <v>34</v>
      </c>
      <c r="AX294" s="16" t="s">
        <v>78</v>
      </c>
      <c r="AY294" s="245" t="s">
        <v>151</v>
      </c>
    </row>
    <row r="295" spans="1:65" s="15" customFormat="1" ht="11.25">
      <c r="B295" s="225"/>
      <c r="C295" s="226"/>
      <c r="D295" s="204" t="s">
        <v>160</v>
      </c>
      <c r="E295" s="227" t="s">
        <v>1</v>
      </c>
      <c r="F295" s="228" t="s">
        <v>1130</v>
      </c>
      <c r="G295" s="226"/>
      <c r="H295" s="227" t="s">
        <v>1</v>
      </c>
      <c r="I295" s="229"/>
      <c r="J295" s="226"/>
      <c r="K295" s="226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160</v>
      </c>
      <c r="AU295" s="234" t="s">
        <v>88</v>
      </c>
      <c r="AV295" s="15" t="s">
        <v>86</v>
      </c>
      <c r="AW295" s="15" t="s">
        <v>34</v>
      </c>
      <c r="AX295" s="15" t="s">
        <v>78</v>
      </c>
      <c r="AY295" s="234" t="s">
        <v>151</v>
      </c>
    </row>
    <row r="296" spans="1:65" s="13" customFormat="1" ht="11.25">
      <c r="B296" s="202"/>
      <c r="C296" s="203"/>
      <c r="D296" s="204" t="s">
        <v>160</v>
      </c>
      <c r="E296" s="205" t="s">
        <v>1</v>
      </c>
      <c r="F296" s="206" t="s">
        <v>1131</v>
      </c>
      <c r="G296" s="203"/>
      <c r="H296" s="207">
        <v>93</v>
      </c>
      <c r="I296" s="208"/>
      <c r="J296" s="203"/>
      <c r="K296" s="203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160</v>
      </c>
      <c r="AU296" s="213" t="s">
        <v>88</v>
      </c>
      <c r="AV296" s="13" t="s">
        <v>88</v>
      </c>
      <c r="AW296" s="13" t="s">
        <v>34</v>
      </c>
      <c r="AX296" s="13" t="s">
        <v>78</v>
      </c>
      <c r="AY296" s="213" t="s">
        <v>151</v>
      </c>
    </row>
    <row r="297" spans="1:65" s="13" customFormat="1" ht="11.25">
      <c r="B297" s="202"/>
      <c r="C297" s="203"/>
      <c r="D297" s="204" t="s">
        <v>160</v>
      </c>
      <c r="E297" s="205" t="s">
        <v>1</v>
      </c>
      <c r="F297" s="206" t="s">
        <v>1132</v>
      </c>
      <c r="G297" s="203"/>
      <c r="H297" s="207">
        <v>67.2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160</v>
      </c>
      <c r="AU297" s="213" t="s">
        <v>88</v>
      </c>
      <c r="AV297" s="13" t="s">
        <v>88</v>
      </c>
      <c r="AW297" s="13" t="s">
        <v>34</v>
      </c>
      <c r="AX297" s="13" t="s">
        <v>78</v>
      </c>
      <c r="AY297" s="213" t="s">
        <v>151</v>
      </c>
    </row>
    <row r="298" spans="1:65" s="16" customFormat="1" ht="11.25">
      <c r="B298" s="235"/>
      <c r="C298" s="236"/>
      <c r="D298" s="204" t="s">
        <v>160</v>
      </c>
      <c r="E298" s="237" t="s">
        <v>1</v>
      </c>
      <c r="F298" s="238" t="s">
        <v>264</v>
      </c>
      <c r="G298" s="236"/>
      <c r="H298" s="239">
        <v>160.19999999999999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160</v>
      </c>
      <c r="AU298" s="245" t="s">
        <v>88</v>
      </c>
      <c r="AV298" s="16" t="s">
        <v>152</v>
      </c>
      <c r="AW298" s="16" t="s">
        <v>34</v>
      </c>
      <c r="AX298" s="16" t="s">
        <v>78</v>
      </c>
      <c r="AY298" s="245" t="s">
        <v>151</v>
      </c>
    </row>
    <row r="299" spans="1:65" s="14" customFormat="1" ht="11.25">
      <c r="B299" s="214"/>
      <c r="C299" s="215"/>
      <c r="D299" s="204" t="s">
        <v>160</v>
      </c>
      <c r="E299" s="216" t="s">
        <v>1</v>
      </c>
      <c r="F299" s="217" t="s">
        <v>172</v>
      </c>
      <c r="G299" s="215"/>
      <c r="H299" s="218">
        <v>379.2</v>
      </c>
      <c r="I299" s="219"/>
      <c r="J299" s="215"/>
      <c r="K299" s="215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160</v>
      </c>
      <c r="AU299" s="224" t="s">
        <v>88</v>
      </c>
      <c r="AV299" s="14" t="s">
        <v>158</v>
      </c>
      <c r="AW299" s="14" t="s">
        <v>34</v>
      </c>
      <c r="AX299" s="14" t="s">
        <v>86</v>
      </c>
      <c r="AY299" s="224" t="s">
        <v>151</v>
      </c>
    </row>
    <row r="300" spans="1:65" s="2" customFormat="1" ht="21.75" customHeight="1">
      <c r="A300" s="35"/>
      <c r="B300" s="36"/>
      <c r="C300" s="188" t="s">
        <v>437</v>
      </c>
      <c r="D300" s="188" t="s">
        <v>154</v>
      </c>
      <c r="E300" s="189" t="s">
        <v>1173</v>
      </c>
      <c r="F300" s="190" t="s">
        <v>1174</v>
      </c>
      <c r="G300" s="191" t="s">
        <v>183</v>
      </c>
      <c r="H300" s="192">
        <v>379.2</v>
      </c>
      <c r="I300" s="193"/>
      <c r="J300" s="194">
        <f>ROUND(I300*H300,2)</f>
        <v>0</v>
      </c>
      <c r="K300" s="195"/>
      <c r="L300" s="40"/>
      <c r="M300" s="196" t="s">
        <v>1</v>
      </c>
      <c r="N300" s="197" t="s">
        <v>43</v>
      </c>
      <c r="O300" s="7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229</v>
      </c>
      <c r="AT300" s="200" t="s">
        <v>154</v>
      </c>
      <c r="AU300" s="200" t="s">
        <v>88</v>
      </c>
      <c r="AY300" s="18" t="s">
        <v>151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8" t="s">
        <v>86</v>
      </c>
      <c r="BK300" s="201">
        <f>ROUND(I300*H300,2)</f>
        <v>0</v>
      </c>
      <c r="BL300" s="18" t="s">
        <v>229</v>
      </c>
      <c r="BM300" s="200" t="s">
        <v>1175</v>
      </c>
    </row>
    <row r="301" spans="1:65" s="2" customFormat="1" ht="21.75" customHeight="1">
      <c r="A301" s="35"/>
      <c r="B301" s="36"/>
      <c r="C301" s="188" t="s">
        <v>441</v>
      </c>
      <c r="D301" s="188" t="s">
        <v>154</v>
      </c>
      <c r="E301" s="189" t="s">
        <v>1176</v>
      </c>
      <c r="F301" s="190" t="s">
        <v>1177</v>
      </c>
      <c r="G301" s="191" t="s">
        <v>213</v>
      </c>
      <c r="H301" s="192">
        <v>40</v>
      </c>
      <c r="I301" s="193"/>
      <c r="J301" s="194">
        <f>ROUND(I301*H301,2)</f>
        <v>0</v>
      </c>
      <c r="K301" s="195"/>
      <c r="L301" s="40"/>
      <c r="M301" s="196" t="s">
        <v>1</v>
      </c>
      <c r="N301" s="197" t="s">
        <v>43</v>
      </c>
      <c r="O301" s="72"/>
      <c r="P301" s="198">
        <f>O301*H301</f>
        <v>0</v>
      </c>
      <c r="Q301" s="198">
        <v>0</v>
      </c>
      <c r="R301" s="198">
        <f>Q301*H301</f>
        <v>0</v>
      </c>
      <c r="S301" s="198">
        <v>1.8079999999999999E-2</v>
      </c>
      <c r="T301" s="199">
        <f>S301*H301</f>
        <v>0.72319999999999995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229</v>
      </c>
      <c r="AT301" s="200" t="s">
        <v>154</v>
      </c>
      <c r="AU301" s="200" t="s">
        <v>88</v>
      </c>
      <c r="AY301" s="18" t="s">
        <v>151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86</v>
      </c>
      <c r="BK301" s="201">
        <f>ROUND(I301*H301,2)</f>
        <v>0</v>
      </c>
      <c r="BL301" s="18" t="s">
        <v>229</v>
      </c>
      <c r="BM301" s="200" t="s">
        <v>1178</v>
      </c>
    </row>
    <row r="302" spans="1:65" s="13" customFormat="1" ht="11.25">
      <c r="B302" s="202"/>
      <c r="C302" s="203"/>
      <c r="D302" s="204" t="s">
        <v>160</v>
      </c>
      <c r="E302" s="205" t="s">
        <v>1</v>
      </c>
      <c r="F302" s="206" t="s">
        <v>1143</v>
      </c>
      <c r="G302" s="203"/>
      <c r="H302" s="207">
        <v>40</v>
      </c>
      <c r="I302" s="208"/>
      <c r="J302" s="203"/>
      <c r="K302" s="203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160</v>
      </c>
      <c r="AU302" s="213" t="s">
        <v>88</v>
      </c>
      <c r="AV302" s="13" t="s">
        <v>88</v>
      </c>
      <c r="AW302" s="13" t="s">
        <v>34</v>
      </c>
      <c r="AX302" s="13" t="s">
        <v>86</v>
      </c>
      <c r="AY302" s="213" t="s">
        <v>151</v>
      </c>
    </row>
    <row r="303" spans="1:65" s="2" customFormat="1" ht="21.75" customHeight="1">
      <c r="A303" s="35"/>
      <c r="B303" s="36"/>
      <c r="C303" s="188" t="s">
        <v>445</v>
      </c>
      <c r="D303" s="188" t="s">
        <v>154</v>
      </c>
      <c r="E303" s="189" t="s">
        <v>1179</v>
      </c>
      <c r="F303" s="190" t="s">
        <v>1180</v>
      </c>
      <c r="G303" s="191" t="s">
        <v>213</v>
      </c>
      <c r="H303" s="192">
        <v>40</v>
      </c>
      <c r="I303" s="193"/>
      <c r="J303" s="194">
        <f>ROUND(I303*H303,2)</f>
        <v>0</v>
      </c>
      <c r="K303" s="195"/>
      <c r="L303" s="40"/>
      <c r="M303" s="196" t="s">
        <v>1</v>
      </c>
      <c r="N303" s="197" t="s">
        <v>43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229</v>
      </c>
      <c r="AT303" s="200" t="s">
        <v>154</v>
      </c>
      <c r="AU303" s="200" t="s">
        <v>88</v>
      </c>
      <c r="AY303" s="18" t="s">
        <v>151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86</v>
      </c>
      <c r="BK303" s="201">
        <f>ROUND(I303*H303,2)</f>
        <v>0</v>
      </c>
      <c r="BL303" s="18" t="s">
        <v>229</v>
      </c>
      <c r="BM303" s="200" t="s">
        <v>1181</v>
      </c>
    </row>
    <row r="304" spans="1:65" s="2" customFormat="1" ht="16.5" customHeight="1">
      <c r="A304" s="35"/>
      <c r="B304" s="36"/>
      <c r="C304" s="188" t="s">
        <v>450</v>
      </c>
      <c r="D304" s="188" t="s">
        <v>154</v>
      </c>
      <c r="E304" s="189" t="s">
        <v>945</v>
      </c>
      <c r="F304" s="190" t="s">
        <v>946</v>
      </c>
      <c r="G304" s="191" t="s">
        <v>213</v>
      </c>
      <c r="H304" s="192">
        <v>49.9</v>
      </c>
      <c r="I304" s="193"/>
      <c r="J304" s="194">
        <f>ROUND(I304*H304,2)</f>
        <v>0</v>
      </c>
      <c r="K304" s="195"/>
      <c r="L304" s="40"/>
      <c r="M304" s="196" t="s">
        <v>1</v>
      </c>
      <c r="N304" s="197" t="s">
        <v>43</v>
      </c>
      <c r="O304" s="72"/>
      <c r="P304" s="198">
        <f>O304*H304</f>
        <v>0</v>
      </c>
      <c r="Q304" s="198">
        <v>0</v>
      </c>
      <c r="R304" s="198">
        <f>Q304*H304</f>
        <v>0</v>
      </c>
      <c r="S304" s="198">
        <v>0</v>
      </c>
      <c r="T304" s="19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0" t="s">
        <v>229</v>
      </c>
      <c r="AT304" s="200" t="s">
        <v>154</v>
      </c>
      <c r="AU304" s="200" t="s">
        <v>88</v>
      </c>
      <c r="AY304" s="18" t="s">
        <v>151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18" t="s">
        <v>86</v>
      </c>
      <c r="BK304" s="201">
        <f>ROUND(I304*H304,2)</f>
        <v>0</v>
      </c>
      <c r="BL304" s="18" t="s">
        <v>229</v>
      </c>
      <c r="BM304" s="200" t="s">
        <v>1182</v>
      </c>
    </row>
    <row r="305" spans="1:65" s="13" customFormat="1" ht="11.25">
      <c r="B305" s="202"/>
      <c r="C305" s="203"/>
      <c r="D305" s="204" t="s">
        <v>160</v>
      </c>
      <c r="E305" s="205" t="s">
        <v>1</v>
      </c>
      <c r="F305" s="206" t="s">
        <v>1183</v>
      </c>
      <c r="G305" s="203"/>
      <c r="H305" s="207">
        <v>17</v>
      </c>
      <c r="I305" s="208"/>
      <c r="J305" s="203"/>
      <c r="K305" s="203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160</v>
      </c>
      <c r="AU305" s="213" t="s">
        <v>88</v>
      </c>
      <c r="AV305" s="13" t="s">
        <v>88</v>
      </c>
      <c r="AW305" s="13" t="s">
        <v>34</v>
      </c>
      <c r="AX305" s="13" t="s">
        <v>78</v>
      </c>
      <c r="AY305" s="213" t="s">
        <v>151</v>
      </c>
    </row>
    <row r="306" spans="1:65" s="13" customFormat="1" ht="11.25">
      <c r="B306" s="202"/>
      <c r="C306" s="203"/>
      <c r="D306" s="204" t="s">
        <v>160</v>
      </c>
      <c r="E306" s="205" t="s">
        <v>1</v>
      </c>
      <c r="F306" s="206" t="s">
        <v>1184</v>
      </c>
      <c r="G306" s="203"/>
      <c r="H306" s="207">
        <v>4</v>
      </c>
      <c r="I306" s="208"/>
      <c r="J306" s="203"/>
      <c r="K306" s="203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160</v>
      </c>
      <c r="AU306" s="213" t="s">
        <v>88</v>
      </c>
      <c r="AV306" s="13" t="s">
        <v>88</v>
      </c>
      <c r="AW306" s="13" t="s">
        <v>34</v>
      </c>
      <c r="AX306" s="13" t="s">
        <v>78</v>
      </c>
      <c r="AY306" s="213" t="s">
        <v>151</v>
      </c>
    </row>
    <row r="307" spans="1:65" s="13" customFormat="1" ht="11.25">
      <c r="B307" s="202"/>
      <c r="C307" s="203"/>
      <c r="D307" s="204" t="s">
        <v>160</v>
      </c>
      <c r="E307" s="205" t="s">
        <v>1</v>
      </c>
      <c r="F307" s="206" t="s">
        <v>1185</v>
      </c>
      <c r="G307" s="203"/>
      <c r="H307" s="207">
        <v>2</v>
      </c>
      <c r="I307" s="208"/>
      <c r="J307" s="203"/>
      <c r="K307" s="203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160</v>
      </c>
      <c r="AU307" s="213" t="s">
        <v>88</v>
      </c>
      <c r="AV307" s="13" t="s">
        <v>88</v>
      </c>
      <c r="AW307" s="13" t="s">
        <v>34</v>
      </c>
      <c r="AX307" s="13" t="s">
        <v>78</v>
      </c>
      <c r="AY307" s="213" t="s">
        <v>151</v>
      </c>
    </row>
    <row r="308" spans="1:65" s="13" customFormat="1" ht="11.25">
      <c r="B308" s="202"/>
      <c r="C308" s="203"/>
      <c r="D308" s="204" t="s">
        <v>160</v>
      </c>
      <c r="E308" s="205" t="s">
        <v>1</v>
      </c>
      <c r="F308" s="206" t="s">
        <v>1186</v>
      </c>
      <c r="G308" s="203"/>
      <c r="H308" s="207">
        <v>22.4</v>
      </c>
      <c r="I308" s="208"/>
      <c r="J308" s="203"/>
      <c r="K308" s="203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160</v>
      </c>
      <c r="AU308" s="213" t="s">
        <v>88</v>
      </c>
      <c r="AV308" s="13" t="s">
        <v>88</v>
      </c>
      <c r="AW308" s="13" t="s">
        <v>34</v>
      </c>
      <c r="AX308" s="13" t="s">
        <v>78</v>
      </c>
      <c r="AY308" s="213" t="s">
        <v>151</v>
      </c>
    </row>
    <row r="309" spans="1:65" s="13" customFormat="1" ht="11.25">
      <c r="B309" s="202"/>
      <c r="C309" s="203"/>
      <c r="D309" s="204" t="s">
        <v>160</v>
      </c>
      <c r="E309" s="205" t="s">
        <v>1</v>
      </c>
      <c r="F309" s="206" t="s">
        <v>1107</v>
      </c>
      <c r="G309" s="203"/>
      <c r="H309" s="207">
        <v>4.5</v>
      </c>
      <c r="I309" s="208"/>
      <c r="J309" s="203"/>
      <c r="K309" s="203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160</v>
      </c>
      <c r="AU309" s="213" t="s">
        <v>88</v>
      </c>
      <c r="AV309" s="13" t="s">
        <v>88</v>
      </c>
      <c r="AW309" s="13" t="s">
        <v>34</v>
      </c>
      <c r="AX309" s="13" t="s">
        <v>78</v>
      </c>
      <c r="AY309" s="213" t="s">
        <v>151</v>
      </c>
    </row>
    <row r="310" spans="1:65" s="14" customFormat="1" ht="11.25">
      <c r="B310" s="214"/>
      <c r="C310" s="215"/>
      <c r="D310" s="204" t="s">
        <v>160</v>
      </c>
      <c r="E310" s="216" t="s">
        <v>1</v>
      </c>
      <c r="F310" s="217" t="s">
        <v>172</v>
      </c>
      <c r="G310" s="215"/>
      <c r="H310" s="218">
        <v>49.9</v>
      </c>
      <c r="I310" s="219"/>
      <c r="J310" s="215"/>
      <c r="K310" s="215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160</v>
      </c>
      <c r="AU310" s="224" t="s">
        <v>88</v>
      </c>
      <c r="AV310" s="14" t="s">
        <v>158</v>
      </c>
      <c r="AW310" s="14" t="s">
        <v>34</v>
      </c>
      <c r="AX310" s="14" t="s">
        <v>86</v>
      </c>
      <c r="AY310" s="224" t="s">
        <v>151</v>
      </c>
    </row>
    <row r="311" spans="1:65" s="2" customFormat="1" ht="21.75" customHeight="1">
      <c r="A311" s="35"/>
      <c r="B311" s="36"/>
      <c r="C311" s="188" t="s">
        <v>455</v>
      </c>
      <c r="D311" s="188" t="s">
        <v>154</v>
      </c>
      <c r="E311" s="189" t="s">
        <v>948</v>
      </c>
      <c r="F311" s="190" t="s">
        <v>949</v>
      </c>
      <c r="G311" s="191" t="s">
        <v>183</v>
      </c>
      <c r="H311" s="192">
        <v>394.95</v>
      </c>
      <c r="I311" s="193"/>
      <c r="J311" s="194">
        <f>ROUND(I311*H311,2)</f>
        <v>0</v>
      </c>
      <c r="K311" s="195"/>
      <c r="L311" s="40"/>
      <c r="M311" s="196" t="s">
        <v>1</v>
      </c>
      <c r="N311" s="197" t="s">
        <v>43</v>
      </c>
      <c r="O311" s="72"/>
      <c r="P311" s="198">
        <f>O311*H311</f>
        <v>0</v>
      </c>
      <c r="Q311" s="198">
        <v>0</v>
      </c>
      <c r="R311" s="198">
        <f>Q311*H311</f>
        <v>0</v>
      </c>
      <c r="S311" s="198">
        <v>0</v>
      </c>
      <c r="T311" s="19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229</v>
      </c>
      <c r="AT311" s="200" t="s">
        <v>154</v>
      </c>
      <c r="AU311" s="200" t="s">
        <v>88</v>
      </c>
      <c r="AY311" s="18" t="s">
        <v>151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8" t="s">
        <v>86</v>
      </c>
      <c r="BK311" s="201">
        <f>ROUND(I311*H311,2)</f>
        <v>0</v>
      </c>
      <c r="BL311" s="18" t="s">
        <v>229</v>
      </c>
      <c r="BM311" s="200" t="s">
        <v>1187</v>
      </c>
    </row>
    <row r="312" spans="1:65" s="2" customFormat="1" ht="33" customHeight="1">
      <c r="A312" s="35"/>
      <c r="B312" s="36"/>
      <c r="C312" s="250" t="s">
        <v>459</v>
      </c>
      <c r="D312" s="250" t="s">
        <v>291</v>
      </c>
      <c r="E312" s="251" t="s">
        <v>1188</v>
      </c>
      <c r="F312" s="252" t="s">
        <v>1189</v>
      </c>
      <c r="G312" s="253" t="s">
        <v>183</v>
      </c>
      <c r="H312" s="254">
        <v>454.19299999999998</v>
      </c>
      <c r="I312" s="255"/>
      <c r="J312" s="256">
        <f>ROUND(I312*H312,2)</f>
        <v>0</v>
      </c>
      <c r="K312" s="257"/>
      <c r="L312" s="258"/>
      <c r="M312" s="259" t="s">
        <v>1</v>
      </c>
      <c r="N312" s="260" t="s">
        <v>43</v>
      </c>
      <c r="O312" s="72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323</v>
      </c>
      <c r="AT312" s="200" t="s">
        <v>291</v>
      </c>
      <c r="AU312" s="200" t="s">
        <v>88</v>
      </c>
      <c r="AY312" s="18" t="s">
        <v>151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86</v>
      </c>
      <c r="BK312" s="201">
        <f>ROUND(I312*H312,2)</f>
        <v>0</v>
      </c>
      <c r="BL312" s="18" t="s">
        <v>229</v>
      </c>
      <c r="BM312" s="200" t="s">
        <v>1190</v>
      </c>
    </row>
    <row r="313" spans="1:65" s="13" customFormat="1" ht="11.25">
      <c r="B313" s="202"/>
      <c r="C313" s="203"/>
      <c r="D313" s="204" t="s">
        <v>160</v>
      </c>
      <c r="E313" s="203"/>
      <c r="F313" s="206" t="s">
        <v>1191</v>
      </c>
      <c r="G313" s="203"/>
      <c r="H313" s="207">
        <v>454.19299999999998</v>
      </c>
      <c r="I313" s="208"/>
      <c r="J313" s="203"/>
      <c r="K313" s="203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160</v>
      </c>
      <c r="AU313" s="213" t="s">
        <v>88</v>
      </c>
      <c r="AV313" s="13" t="s">
        <v>88</v>
      </c>
      <c r="AW313" s="13" t="s">
        <v>4</v>
      </c>
      <c r="AX313" s="13" t="s">
        <v>86</v>
      </c>
      <c r="AY313" s="213" t="s">
        <v>151</v>
      </c>
    </row>
    <row r="314" spans="1:65" s="2" customFormat="1" ht="21.75" customHeight="1">
      <c r="A314" s="35"/>
      <c r="B314" s="36"/>
      <c r="C314" s="188" t="s">
        <v>466</v>
      </c>
      <c r="D314" s="188" t="s">
        <v>154</v>
      </c>
      <c r="E314" s="189" t="s">
        <v>956</v>
      </c>
      <c r="F314" s="190" t="s">
        <v>957</v>
      </c>
      <c r="G314" s="191" t="s">
        <v>508</v>
      </c>
      <c r="H314" s="261"/>
      <c r="I314" s="193"/>
      <c r="J314" s="194">
        <f>ROUND(I314*H314,2)</f>
        <v>0</v>
      </c>
      <c r="K314" s="195"/>
      <c r="L314" s="40"/>
      <c r="M314" s="196" t="s">
        <v>1</v>
      </c>
      <c r="N314" s="197" t="s">
        <v>43</v>
      </c>
      <c r="O314" s="72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229</v>
      </c>
      <c r="AT314" s="200" t="s">
        <v>154</v>
      </c>
      <c r="AU314" s="200" t="s">
        <v>88</v>
      </c>
      <c r="AY314" s="18" t="s">
        <v>151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86</v>
      </c>
      <c r="BK314" s="201">
        <f>ROUND(I314*H314,2)</f>
        <v>0</v>
      </c>
      <c r="BL314" s="18" t="s">
        <v>229</v>
      </c>
      <c r="BM314" s="200" t="s">
        <v>1192</v>
      </c>
    </row>
    <row r="315" spans="1:65" s="12" customFormat="1" ht="22.9" customHeight="1">
      <c r="B315" s="172"/>
      <c r="C315" s="173"/>
      <c r="D315" s="174" t="s">
        <v>77</v>
      </c>
      <c r="E315" s="186" t="s">
        <v>616</v>
      </c>
      <c r="F315" s="186" t="s">
        <v>976</v>
      </c>
      <c r="G315" s="173"/>
      <c r="H315" s="173"/>
      <c r="I315" s="176"/>
      <c r="J315" s="187">
        <f>BK315</f>
        <v>0</v>
      </c>
      <c r="K315" s="173"/>
      <c r="L315" s="178"/>
      <c r="M315" s="179"/>
      <c r="N315" s="180"/>
      <c r="O315" s="180"/>
      <c r="P315" s="181">
        <f>SUM(P316:P323)</f>
        <v>0</v>
      </c>
      <c r="Q315" s="180"/>
      <c r="R315" s="181">
        <f>SUM(R316:R323)</f>
        <v>2.4725E-2</v>
      </c>
      <c r="S315" s="180"/>
      <c r="T315" s="182">
        <f>SUM(T316:T323)</f>
        <v>0</v>
      </c>
      <c r="AR315" s="183" t="s">
        <v>88</v>
      </c>
      <c r="AT315" s="184" t="s">
        <v>77</v>
      </c>
      <c r="AU315" s="184" t="s">
        <v>86</v>
      </c>
      <c r="AY315" s="183" t="s">
        <v>151</v>
      </c>
      <c r="BK315" s="185">
        <f>SUM(BK316:BK323)</f>
        <v>0</v>
      </c>
    </row>
    <row r="316" spans="1:65" s="2" customFormat="1" ht="21.75" customHeight="1">
      <c r="A316" s="35"/>
      <c r="B316" s="36"/>
      <c r="C316" s="188" t="s">
        <v>473</v>
      </c>
      <c r="D316" s="188" t="s">
        <v>154</v>
      </c>
      <c r="E316" s="189" t="s">
        <v>1193</v>
      </c>
      <c r="F316" s="190" t="s">
        <v>1194</v>
      </c>
      <c r="G316" s="191" t="s">
        <v>183</v>
      </c>
      <c r="H316" s="192">
        <v>394.95</v>
      </c>
      <c r="I316" s="193"/>
      <c r="J316" s="194">
        <f>ROUND(I316*H316,2)</f>
        <v>0</v>
      </c>
      <c r="K316" s="195"/>
      <c r="L316" s="40"/>
      <c r="M316" s="196" t="s">
        <v>1</v>
      </c>
      <c r="N316" s="197" t="s">
        <v>43</v>
      </c>
      <c r="O316" s="72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229</v>
      </c>
      <c r="AT316" s="200" t="s">
        <v>154</v>
      </c>
      <c r="AU316" s="200" t="s">
        <v>88</v>
      </c>
      <c r="AY316" s="18" t="s">
        <v>151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86</v>
      </c>
      <c r="BK316" s="201">
        <f>ROUND(I316*H316,2)</f>
        <v>0</v>
      </c>
      <c r="BL316" s="18" t="s">
        <v>229</v>
      </c>
      <c r="BM316" s="200" t="s">
        <v>1195</v>
      </c>
    </row>
    <row r="317" spans="1:65" s="2" customFormat="1" ht="33" customHeight="1">
      <c r="A317" s="35"/>
      <c r="B317" s="36"/>
      <c r="C317" s="188" t="s">
        <v>481</v>
      </c>
      <c r="D317" s="188" t="s">
        <v>154</v>
      </c>
      <c r="E317" s="189" t="s">
        <v>1196</v>
      </c>
      <c r="F317" s="190" t="s">
        <v>1197</v>
      </c>
      <c r="G317" s="191" t="s">
        <v>183</v>
      </c>
      <c r="H317" s="192">
        <v>394.95</v>
      </c>
      <c r="I317" s="193"/>
      <c r="J317" s="194">
        <f>ROUND(I317*H317,2)</f>
        <v>0</v>
      </c>
      <c r="K317" s="195"/>
      <c r="L317" s="40"/>
      <c r="M317" s="196" t="s">
        <v>1</v>
      </c>
      <c r="N317" s="197" t="s">
        <v>43</v>
      </c>
      <c r="O317" s="72"/>
      <c r="P317" s="198">
        <f>O317*H317</f>
        <v>0</v>
      </c>
      <c r="Q317" s="198">
        <v>0</v>
      </c>
      <c r="R317" s="198">
        <f>Q317*H317</f>
        <v>0</v>
      </c>
      <c r="S317" s="198">
        <v>0</v>
      </c>
      <c r="T317" s="19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229</v>
      </c>
      <c r="AT317" s="200" t="s">
        <v>154</v>
      </c>
      <c r="AU317" s="200" t="s">
        <v>88</v>
      </c>
      <c r="AY317" s="18" t="s">
        <v>151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8" t="s">
        <v>86</v>
      </c>
      <c r="BK317" s="201">
        <f>ROUND(I317*H317,2)</f>
        <v>0</v>
      </c>
      <c r="BL317" s="18" t="s">
        <v>229</v>
      </c>
      <c r="BM317" s="200" t="s">
        <v>1198</v>
      </c>
    </row>
    <row r="318" spans="1:65" s="2" customFormat="1" ht="21.75" customHeight="1">
      <c r="A318" s="35"/>
      <c r="B318" s="36"/>
      <c r="C318" s="188" t="s">
        <v>491</v>
      </c>
      <c r="D318" s="188" t="s">
        <v>154</v>
      </c>
      <c r="E318" s="189" t="s">
        <v>977</v>
      </c>
      <c r="F318" s="190" t="s">
        <v>978</v>
      </c>
      <c r="G318" s="191" t="s">
        <v>183</v>
      </c>
      <c r="H318" s="192">
        <v>493.85</v>
      </c>
      <c r="I318" s="193"/>
      <c r="J318" s="194">
        <f>ROUND(I318*H318,2)</f>
        <v>0</v>
      </c>
      <c r="K318" s="195"/>
      <c r="L318" s="40"/>
      <c r="M318" s="196" t="s">
        <v>1</v>
      </c>
      <c r="N318" s="197" t="s">
        <v>43</v>
      </c>
      <c r="O318" s="72"/>
      <c r="P318" s="198">
        <f>O318*H318</f>
        <v>0</v>
      </c>
      <c r="Q318" s="198">
        <v>0</v>
      </c>
      <c r="R318" s="198">
        <f>Q318*H318</f>
        <v>0</v>
      </c>
      <c r="S318" s="198">
        <v>0</v>
      </c>
      <c r="T318" s="19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229</v>
      </c>
      <c r="AT318" s="200" t="s">
        <v>154</v>
      </c>
      <c r="AU318" s="200" t="s">
        <v>88</v>
      </c>
      <c r="AY318" s="18" t="s">
        <v>151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8" t="s">
        <v>86</v>
      </c>
      <c r="BK318" s="201">
        <f>ROUND(I318*H318,2)</f>
        <v>0</v>
      </c>
      <c r="BL318" s="18" t="s">
        <v>229</v>
      </c>
      <c r="BM318" s="200" t="s">
        <v>1199</v>
      </c>
    </row>
    <row r="319" spans="1:65" s="13" customFormat="1" ht="11.25">
      <c r="B319" s="202"/>
      <c r="C319" s="203"/>
      <c r="D319" s="204" t="s">
        <v>160</v>
      </c>
      <c r="E319" s="205" t="s">
        <v>1</v>
      </c>
      <c r="F319" s="206" t="s">
        <v>1200</v>
      </c>
      <c r="G319" s="203"/>
      <c r="H319" s="207">
        <v>394.95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160</v>
      </c>
      <c r="AU319" s="213" t="s">
        <v>88</v>
      </c>
      <c r="AV319" s="13" t="s">
        <v>88</v>
      </c>
      <c r="AW319" s="13" t="s">
        <v>34</v>
      </c>
      <c r="AX319" s="13" t="s">
        <v>78</v>
      </c>
      <c r="AY319" s="213" t="s">
        <v>151</v>
      </c>
    </row>
    <row r="320" spans="1:65" s="13" customFormat="1" ht="11.25">
      <c r="B320" s="202"/>
      <c r="C320" s="203"/>
      <c r="D320" s="204" t="s">
        <v>160</v>
      </c>
      <c r="E320" s="205" t="s">
        <v>1</v>
      </c>
      <c r="F320" s="206" t="s">
        <v>1201</v>
      </c>
      <c r="G320" s="203"/>
      <c r="H320" s="207">
        <v>98.9</v>
      </c>
      <c r="I320" s="208"/>
      <c r="J320" s="203"/>
      <c r="K320" s="203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160</v>
      </c>
      <c r="AU320" s="213" t="s">
        <v>88</v>
      </c>
      <c r="AV320" s="13" t="s">
        <v>88</v>
      </c>
      <c r="AW320" s="13" t="s">
        <v>34</v>
      </c>
      <c r="AX320" s="13" t="s">
        <v>78</v>
      </c>
      <c r="AY320" s="213" t="s">
        <v>151</v>
      </c>
    </row>
    <row r="321" spans="1:65" s="14" customFormat="1" ht="11.25">
      <c r="B321" s="214"/>
      <c r="C321" s="215"/>
      <c r="D321" s="204" t="s">
        <v>160</v>
      </c>
      <c r="E321" s="216" t="s">
        <v>1</v>
      </c>
      <c r="F321" s="217" t="s">
        <v>172</v>
      </c>
      <c r="G321" s="215"/>
      <c r="H321" s="218">
        <v>493.85</v>
      </c>
      <c r="I321" s="219"/>
      <c r="J321" s="215"/>
      <c r="K321" s="215"/>
      <c r="L321" s="220"/>
      <c r="M321" s="221"/>
      <c r="N321" s="222"/>
      <c r="O321" s="222"/>
      <c r="P321" s="222"/>
      <c r="Q321" s="222"/>
      <c r="R321" s="222"/>
      <c r="S321" s="222"/>
      <c r="T321" s="223"/>
      <c r="AT321" s="224" t="s">
        <v>160</v>
      </c>
      <c r="AU321" s="224" t="s">
        <v>88</v>
      </c>
      <c r="AV321" s="14" t="s">
        <v>158</v>
      </c>
      <c r="AW321" s="14" t="s">
        <v>34</v>
      </c>
      <c r="AX321" s="14" t="s">
        <v>86</v>
      </c>
      <c r="AY321" s="224" t="s">
        <v>151</v>
      </c>
    </row>
    <row r="322" spans="1:65" s="2" customFormat="1" ht="33" customHeight="1">
      <c r="A322" s="35"/>
      <c r="B322" s="36"/>
      <c r="C322" s="188" t="s">
        <v>497</v>
      </c>
      <c r="D322" s="188" t="s">
        <v>154</v>
      </c>
      <c r="E322" s="189" t="s">
        <v>984</v>
      </c>
      <c r="F322" s="190" t="s">
        <v>985</v>
      </c>
      <c r="G322" s="191" t="s">
        <v>183</v>
      </c>
      <c r="H322" s="192">
        <v>394.95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43</v>
      </c>
      <c r="O322" s="72"/>
      <c r="P322" s="198">
        <f>O322*H322</f>
        <v>0</v>
      </c>
      <c r="Q322" s="198">
        <v>0</v>
      </c>
      <c r="R322" s="198">
        <f>Q322*H322</f>
        <v>0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229</v>
      </c>
      <c r="AT322" s="200" t="s">
        <v>154</v>
      </c>
      <c r="AU322" s="200" t="s">
        <v>88</v>
      </c>
      <c r="AY322" s="18" t="s">
        <v>151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86</v>
      </c>
      <c r="BK322" s="201">
        <f>ROUND(I322*H322,2)</f>
        <v>0</v>
      </c>
      <c r="BL322" s="18" t="s">
        <v>229</v>
      </c>
      <c r="BM322" s="200" t="s">
        <v>1202</v>
      </c>
    </row>
    <row r="323" spans="1:65" s="2" customFormat="1" ht="21.75" customHeight="1">
      <c r="A323" s="35"/>
      <c r="B323" s="36"/>
      <c r="C323" s="188" t="s">
        <v>501</v>
      </c>
      <c r="D323" s="188" t="s">
        <v>154</v>
      </c>
      <c r="E323" s="189" t="s">
        <v>987</v>
      </c>
      <c r="F323" s="190" t="s">
        <v>988</v>
      </c>
      <c r="G323" s="191" t="s">
        <v>183</v>
      </c>
      <c r="H323" s="192">
        <v>98.9</v>
      </c>
      <c r="I323" s="193"/>
      <c r="J323" s="194">
        <f>ROUND(I323*H323,2)</f>
        <v>0</v>
      </c>
      <c r="K323" s="195"/>
      <c r="L323" s="40"/>
      <c r="M323" s="196" t="s">
        <v>1</v>
      </c>
      <c r="N323" s="197" t="s">
        <v>43</v>
      </c>
      <c r="O323" s="72"/>
      <c r="P323" s="198">
        <f>O323*H323</f>
        <v>0</v>
      </c>
      <c r="Q323" s="198">
        <v>2.5000000000000001E-4</v>
      </c>
      <c r="R323" s="198">
        <f>Q323*H323</f>
        <v>2.4725E-2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229</v>
      </c>
      <c r="AT323" s="200" t="s">
        <v>154</v>
      </c>
      <c r="AU323" s="200" t="s">
        <v>88</v>
      </c>
      <c r="AY323" s="18" t="s">
        <v>151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8" t="s">
        <v>86</v>
      </c>
      <c r="BK323" s="201">
        <f>ROUND(I323*H323,2)</f>
        <v>0</v>
      </c>
      <c r="BL323" s="18" t="s">
        <v>229</v>
      </c>
      <c r="BM323" s="200" t="s">
        <v>1203</v>
      </c>
    </row>
    <row r="324" spans="1:65" s="12" customFormat="1" ht="25.9" customHeight="1">
      <c r="B324" s="172"/>
      <c r="C324" s="173"/>
      <c r="D324" s="174" t="s">
        <v>77</v>
      </c>
      <c r="E324" s="175" t="s">
        <v>990</v>
      </c>
      <c r="F324" s="175" t="s">
        <v>991</v>
      </c>
      <c r="G324" s="173"/>
      <c r="H324" s="173"/>
      <c r="I324" s="176"/>
      <c r="J324" s="177">
        <f>BK324</f>
        <v>0</v>
      </c>
      <c r="K324" s="173"/>
      <c r="L324" s="178"/>
      <c r="M324" s="179"/>
      <c r="N324" s="180"/>
      <c r="O324" s="180"/>
      <c r="P324" s="181">
        <f>SUM(P325:P326)</f>
        <v>0</v>
      </c>
      <c r="Q324" s="180"/>
      <c r="R324" s="181">
        <f>SUM(R325:R326)</f>
        <v>0</v>
      </c>
      <c r="S324" s="180"/>
      <c r="T324" s="182">
        <f>SUM(T325:T326)</f>
        <v>0</v>
      </c>
      <c r="AR324" s="183" t="s">
        <v>158</v>
      </c>
      <c r="AT324" s="184" t="s">
        <v>77</v>
      </c>
      <c r="AU324" s="184" t="s">
        <v>78</v>
      </c>
      <c r="AY324" s="183" t="s">
        <v>151</v>
      </c>
      <c r="BK324" s="185">
        <f>SUM(BK325:BK326)</f>
        <v>0</v>
      </c>
    </row>
    <row r="325" spans="1:65" s="2" customFormat="1" ht="16.5" customHeight="1">
      <c r="A325" s="35"/>
      <c r="B325" s="36"/>
      <c r="C325" s="188" t="s">
        <v>505</v>
      </c>
      <c r="D325" s="188" t="s">
        <v>154</v>
      </c>
      <c r="E325" s="189" t="s">
        <v>992</v>
      </c>
      <c r="F325" s="190" t="s">
        <v>991</v>
      </c>
      <c r="G325" s="191" t="s">
        <v>1</v>
      </c>
      <c r="H325" s="192">
        <v>0</v>
      </c>
      <c r="I325" s="193"/>
      <c r="J325" s="194">
        <f>ROUND(I325*H325,2)</f>
        <v>0</v>
      </c>
      <c r="K325" s="195"/>
      <c r="L325" s="40"/>
      <c r="M325" s="196" t="s">
        <v>1</v>
      </c>
      <c r="N325" s="197" t="s">
        <v>43</v>
      </c>
      <c r="O325" s="72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993</v>
      </c>
      <c r="AT325" s="200" t="s">
        <v>154</v>
      </c>
      <c r="AU325" s="200" t="s">
        <v>86</v>
      </c>
      <c r="AY325" s="18" t="s">
        <v>151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86</v>
      </c>
      <c r="BK325" s="201">
        <f>ROUND(I325*H325,2)</f>
        <v>0</v>
      </c>
      <c r="BL325" s="18" t="s">
        <v>993</v>
      </c>
      <c r="BM325" s="200" t="s">
        <v>1204</v>
      </c>
    </row>
    <row r="326" spans="1:65" s="2" customFormat="1" ht="117">
      <c r="A326" s="35"/>
      <c r="B326" s="36"/>
      <c r="C326" s="37"/>
      <c r="D326" s="204" t="s">
        <v>279</v>
      </c>
      <c r="E326" s="37"/>
      <c r="F326" s="246" t="s">
        <v>995</v>
      </c>
      <c r="G326" s="37"/>
      <c r="H326" s="37"/>
      <c r="I326" s="247"/>
      <c r="J326" s="37"/>
      <c r="K326" s="37"/>
      <c r="L326" s="40"/>
      <c r="M326" s="267"/>
      <c r="N326" s="268"/>
      <c r="O326" s="264"/>
      <c r="P326" s="264"/>
      <c r="Q326" s="264"/>
      <c r="R326" s="264"/>
      <c r="S326" s="264"/>
      <c r="T326" s="269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279</v>
      </c>
      <c r="AU326" s="18" t="s">
        <v>86</v>
      </c>
    </row>
    <row r="327" spans="1:65" s="2" customFormat="1" ht="6.95" customHeight="1">
      <c r="A327" s="35"/>
      <c r="B327" s="55"/>
      <c r="C327" s="56"/>
      <c r="D327" s="56"/>
      <c r="E327" s="56"/>
      <c r="F327" s="56"/>
      <c r="G327" s="56"/>
      <c r="H327" s="56"/>
      <c r="I327" s="56"/>
      <c r="J327" s="56"/>
      <c r="K327" s="56"/>
      <c r="L327" s="40"/>
      <c r="M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</row>
  </sheetData>
  <sheetProtection algorithmName="SHA-512" hashValue="1IZSX0dXslT58IEWGxytCSF6edqCsu/Q/vAQHfHVLUjUHR8nmL97zdCQzsw72bVPAEPR3DZb2+qbEzyDgyhSaQ==" saltValue="5Z4DYR3nM+PeBNAwjEKwSPTUpacwB3aA8NF3SSZdlK/NskBNAfktSpp7SnECyFIRjMHMgHW5gzdNzZMUBPHc+g==" spinCount="100000" sheet="1" objects="1" scenarios="1" formatColumns="0" formatRows="0" autoFilter="0"/>
  <autoFilter ref="C127:K32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1205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ROUND((SUM(BE130:BE218)),  2)</f>
        <v>0</v>
      </c>
      <c r="G33" s="35"/>
      <c r="H33" s="35"/>
      <c r="I33" s="125">
        <v>0.21</v>
      </c>
      <c r="J33" s="124">
        <f>ROUND(((SUM(BE130:BE218))*I33),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ROUND((SUM(BF130:BF218)),  2)</f>
        <v>0</v>
      </c>
      <c r="G34" s="35"/>
      <c r="H34" s="35"/>
      <c r="I34" s="125">
        <v>0.15</v>
      </c>
      <c r="J34" s="124">
        <f>ROUND(((SUM(BF130:BF218))*I34),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ROUND((SUM(BG130:BG218)),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ROUND((SUM(BH130:BH218)),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ROUND((SUM(BI130:BI218)),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SO.04 - Oprava čekárny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5" customHeight="1">
      <c r="B97" s="148"/>
      <c r="C97" s="149"/>
      <c r="D97" s="150" t="s">
        <v>118</v>
      </c>
      <c r="E97" s="151"/>
      <c r="F97" s="151"/>
      <c r="G97" s="151"/>
      <c r="H97" s="151"/>
      <c r="I97" s="151"/>
      <c r="J97" s="152">
        <f>J131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119</v>
      </c>
      <c r="E98" s="157"/>
      <c r="F98" s="157"/>
      <c r="G98" s="157"/>
      <c r="H98" s="157"/>
      <c r="I98" s="157"/>
      <c r="J98" s="158">
        <f>J132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120</v>
      </c>
      <c r="E99" s="157"/>
      <c r="F99" s="157"/>
      <c r="G99" s="157"/>
      <c r="H99" s="157"/>
      <c r="I99" s="157"/>
      <c r="J99" s="158">
        <f>J134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729</v>
      </c>
      <c r="E100" s="157"/>
      <c r="F100" s="157"/>
      <c r="G100" s="157"/>
      <c r="H100" s="157"/>
      <c r="I100" s="157"/>
      <c r="J100" s="158">
        <f>J140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123</v>
      </c>
      <c r="E101" s="157"/>
      <c r="F101" s="157"/>
      <c r="G101" s="157"/>
      <c r="H101" s="157"/>
      <c r="I101" s="157"/>
      <c r="J101" s="158">
        <f>J148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124</v>
      </c>
      <c r="E102" s="157"/>
      <c r="F102" s="157"/>
      <c r="G102" s="157"/>
      <c r="H102" s="157"/>
      <c r="I102" s="157"/>
      <c r="J102" s="158">
        <f>J154</f>
        <v>0</v>
      </c>
      <c r="K102" s="155"/>
      <c r="L102" s="159"/>
    </row>
    <row r="103" spans="1:31" s="9" customFormat="1" ht="24.95" customHeight="1">
      <c r="B103" s="148"/>
      <c r="C103" s="149"/>
      <c r="D103" s="150" t="s">
        <v>125</v>
      </c>
      <c r="E103" s="151"/>
      <c r="F103" s="151"/>
      <c r="G103" s="151"/>
      <c r="H103" s="151"/>
      <c r="I103" s="151"/>
      <c r="J103" s="152">
        <f>J156</f>
        <v>0</v>
      </c>
      <c r="K103" s="149"/>
      <c r="L103" s="153"/>
    </row>
    <row r="104" spans="1:31" s="10" customFormat="1" ht="19.899999999999999" customHeight="1">
      <c r="B104" s="154"/>
      <c r="C104" s="155"/>
      <c r="D104" s="156" t="s">
        <v>1206</v>
      </c>
      <c r="E104" s="157"/>
      <c r="F104" s="157"/>
      <c r="G104" s="157"/>
      <c r="H104" s="157"/>
      <c r="I104" s="157"/>
      <c r="J104" s="158">
        <f>J157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1207</v>
      </c>
      <c r="E105" s="157"/>
      <c r="F105" s="157"/>
      <c r="G105" s="157"/>
      <c r="H105" s="157"/>
      <c r="I105" s="157"/>
      <c r="J105" s="158">
        <f>J163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1208</v>
      </c>
      <c r="E106" s="157"/>
      <c r="F106" s="157"/>
      <c r="G106" s="157"/>
      <c r="H106" s="157"/>
      <c r="I106" s="157"/>
      <c r="J106" s="158">
        <f>J165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1209</v>
      </c>
      <c r="E107" s="157"/>
      <c r="F107" s="157"/>
      <c r="G107" s="157"/>
      <c r="H107" s="157"/>
      <c r="I107" s="157"/>
      <c r="J107" s="158">
        <f>J173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1210</v>
      </c>
      <c r="E108" s="157"/>
      <c r="F108" s="157"/>
      <c r="G108" s="157"/>
      <c r="H108" s="157"/>
      <c r="I108" s="157"/>
      <c r="J108" s="158">
        <f>J189</f>
        <v>0</v>
      </c>
      <c r="K108" s="155"/>
      <c r="L108" s="159"/>
    </row>
    <row r="109" spans="1:31" s="10" customFormat="1" ht="19.899999999999999" customHeight="1">
      <c r="B109" s="154"/>
      <c r="C109" s="155"/>
      <c r="D109" s="156" t="s">
        <v>1211</v>
      </c>
      <c r="E109" s="157"/>
      <c r="F109" s="157"/>
      <c r="G109" s="157"/>
      <c r="H109" s="157"/>
      <c r="I109" s="157"/>
      <c r="J109" s="158">
        <f>J196</f>
        <v>0</v>
      </c>
      <c r="K109" s="155"/>
      <c r="L109" s="159"/>
    </row>
    <row r="110" spans="1:31" s="9" customFormat="1" ht="24.95" customHeight="1">
      <c r="B110" s="148"/>
      <c r="C110" s="149"/>
      <c r="D110" s="150" t="s">
        <v>135</v>
      </c>
      <c r="E110" s="151"/>
      <c r="F110" s="151"/>
      <c r="G110" s="151"/>
      <c r="H110" s="151"/>
      <c r="I110" s="151"/>
      <c r="J110" s="152">
        <f>J212</f>
        <v>0</v>
      </c>
      <c r="K110" s="149"/>
      <c r="L110" s="153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136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20" t="str">
        <f>E7</f>
        <v>Sázava ON - oprava</v>
      </c>
      <c r="F120" s="321"/>
      <c r="G120" s="321"/>
      <c r="H120" s="321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111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72" t="str">
        <f>E9</f>
        <v>SO.04 - Oprava čekárny</v>
      </c>
      <c r="F122" s="322"/>
      <c r="G122" s="322"/>
      <c r="H122" s="322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>Sázava</v>
      </c>
      <c r="G124" s="37"/>
      <c r="H124" s="37"/>
      <c r="I124" s="30" t="s">
        <v>22</v>
      </c>
      <c r="J124" s="67" t="str">
        <f>IF(J12="","",J12)</f>
        <v>5. 3. 2021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E15</f>
        <v>Správa železnic, státní organizace</v>
      </c>
      <c r="G126" s="37"/>
      <c r="H126" s="37"/>
      <c r="I126" s="30" t="s">
        <v>32</v>
      </c>
      <c r="J126" s="33" t="str">
        <f>E21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30</v>
      </c>
      <c r="D127" s="37"/>
      <c r="E127" s="37"/>
      <c r="F127" s="28" t="str">
        <f>IF(E18="","",E18)</f>
        <v>Vyplň údaj</v>
      </c>
      <c r="G127" s="37"/>
      <c r="H127" s="37"/>
      <c r="I127" s="30" t="s">
        <v>35</v>
      </c>
      <c r="J127" s="33" t="str">
        <f>E24</f>
        <v>L. Malý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0"/>
      <c r="B129" s="161"/>
      <c r="C129" s="162" t="s">
        <v>137</v>
      </c>
      <c r="D129" s="163" t="s">
        <v>63</v>
      </c>
      <c r="E129" s="163" t="s">
        <v>59</v>
      </c>
      <c r="F129" s="163" t="s">
        <v>60</v>
      </c>
      <c r="G129" s="163" t="s">
        <v>138</v>
      </c>
      <c r="H129" s="163" t="s">
        <v>139</v>
      </c>
      <c r="I129" s="163" t="s">
        <v>140</v>
      </c>
      <c r="J129" s="164" t="s">
        <v>115</v>
      </c>
      <c r="K129" s="165" t="s">
        <v>141</v>
      </c>
      <c r="L129" s="166"/>
      <c r="M129" s="76" t="s">
        <v>1</v>
      </c>
      <c r="N129" s="77" t="s">
        <v>42</v>
      </c>
      <c r="O129" s="77" t="s">
        <v>142</v>
      </c>
      <c r="P129" s="77" t="s">
        <v>143</v>
      </c>
      <c r="Q129" s="77" t="s">
        <v>144</v>
      </c>
      <c r="R129" s="77" t="s">
        <v>145</v>
      </c>
      <c r="S129" s="77" t="s">
        <v>146</v>
      </c>
      <c r="T129" s="78" t="s">
        <v>147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9" customHeight="1">
      <c r="A130" s="35"/>
      <c r="B130" s="36"/>
      <c r="C130" s="83" t="s">
        <v>148</v>
      </c>
      <c r="D130" s="37"/>
      <c r="E130" s="37"/>
      <c r="F130" s="37"/>
      <c r="G130" s="37"/>
      <c r="H130" s="37"/>
      <c r="I130" s="37"/>
      <c r="J130" s="167">
        <f>BK130</f>
        <v>0</v>
      </c>
      <c r="K130" s="37"/>
      <c r="L130" s="40"/>
      <c r="M130" s="79"/>
      <c r="N130" s="168"/>
      <c r="O130" s="80"/>
      <c r="P130" s="169">
        <f>P131+P156+P212</f>
        <v>0</v>
      </c>
      <c r="Q130" s="80"/>
      <c r="R130" s="169">
        <f>R131+R156+R212</f>
        <v>2.8546788000000003</v>
      </c>
      <c r="S130" s="80"/>
      <c r="T130" s="170">
        <f>T131+T156+T212</f>
        <v>1.550125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77</v>
      </c>
      <c r="AU130" s="18" t="s">
        <v>117</v>
      </c>
      <c r="BK130" s="171">
        <f>BK131+BK156+BK212</f>
        <v>0</v>
      </c>
    </row>
    <row r="131" spans="1:65" s="12" customFormat="1" ht="25.9" customHeight="1">
      <c r="B131" s="172"/>
      <c r="C131" s="173"/>
      <c r="D131" s="174" t="s">
        <v>77</v>
      </c>
      <c r="E131" s="175" t="s">
        <v>149</v>
      </c>
      <c r="F131" s="175" t="s">
        <v>150</v>
      </c>
      <c r="G131" s="173"/>
      <c r="H131" s="173"/>
      <c r="I131" s="176"/>
      <c r="J131" s="177">
        <f>BK131</f>
        <v>0</v>
      </c>
      <c r="K131" s="173"/>
      <c r="L131" s="178"/>
      <c r="M131" s="179"/>
      <c r="N131" s="180"/>
      <c r="O131" s="180"/>
      <c r="P131" s="181">
        <f>P132+P134+P140+P148+P154</f>
        <v>0</v>
      </c>
      <c r="Q131" s="180"/>
      <c r="R131" s="181">
        <f>R132+R134+R140+R148+R154</f>
        <v>2.2374500000000004</v>
      </c>
      <c r="S131" s="180"/>
      <c r="T131" s="182">
        <f>T132+T134+T140+T148+T154</f>
        <v>1.4632000000000001</v>
      </c>
      <c r="AR131" s="183" t="s">
        <v>86</v>
      </c>
      <c r="AT131" s="184" t="s">
        <v>77</v>
      </c>
      <c r="AU131" s="184" t="s">
        <v>78</v>
      </c>
      <c r="AY131" s="183" t="s">
        <v>151</v>
      </c>
      <c r="BK131" s="185">
        <f>BK132+BK134+BK140+BK148+BK154</f>
        <v>0</v>
      </c>
    </row>
    <row r="132" spans="1:65" s="12" customFormat="1" ht="22.9" customHeight="1">
      <c r="B132" s="172"/>
      <c r="C132" s="173"/>
      <c r="D132" s="174" t="s">
        <v>77</v>
      </c>
      <c r="E132" s="186" t="s">
        <v>152</v>
      </c>
      <c r="F132" s="186" t="s">
        <v>153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P133</f>
        <v>0</v>
      </c>
      <c r="Q132" s="180"/>
      <c r="R132" s="181">
        <f>R133</f>
        <v>4.6940000000000003E-2</v>
      </c>
      <c r="S132" s="180"/>
      <c r="T132" s="182">
        <f>T133</f>
        <v>0</v>
      </c>
      <c r="AR132" s="183" t="s">
        <v>86</v>
      </c>
      <c r="AT132" s="184" t="s">
        <v>77</v>
      </c>
      <c r="AU132" s="184" t="s">
        <v>86</v>
      </c>
      <c r="AY132" s="183" t="s">
        <v>151</v>
      </c>
      <c r="BK132" s="185">
        <f>BK133</f>
        <v>0</v>
      </c>
    </row>
    <row r="133" spans="1:65" s="2" customFormat="1" ht="33" customHeight="1">
      <c r="A133" s="35"/>
      <c r="B133" s="36"/>
      <c r="C133" s="188" t="s">
        <v>86</v>
      </c>
      <c r="D133" s="188" t="s">
        <v>154</v>
      </c>
      <c r="E133" s="189" t="s">
        <v>1212</v>
      </c>
      <c r="F133" s="190" t="s">
        <v>1213</v>
      </c>
      <c r="G133" s="191" t="s">
        <v>167</v>
      </c>
      <c r="H133" s="192">
        <v>1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43</v>
      </c>
      <c r="O133" s="72"/>
      <c r="P133" s="198">
        <f>O133*H133</f>
        <v>0</v>
      </c>
      <c r="Q133" s="198">
        <v>4.6940000000000003E-2</v>
      </c>
      <c r="R133" s="198">
        <f>Q133*H133</f>
        <v>4.6940000000000003E-2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158</v>
      </c>
      <c r="AT133" s="200" t="s">
        <v>154</v>
      </c>
      <c r="AU133" s="200" t="s">
        <v>88</v>
      </c>
      <c r="AY133" s="18" t="s">
        <v>151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86</v>
      </c>
      <c r="BK133" s="201">
        <f>ROUND(I133*H133,2)</f>
        <v>0</v>
      </c>
      <c r="BL133" s="18" t="s">
        <v>158</v>
      </c>
      <c r="BM133" s="200" t="s">
        <v>1214</v>
      </c>
    </row>
    <row r="134" spans="1:65" s="12" customFormat="1" ht="22.9" customHeight="1">
      <c r="B134" s="172"/>
      <c r="C134" s="173"/>
      <c r="D134" s="174" t="s">
        <v>77</v>
      </c>
      <c r="E134" s="186" t="s">
        <v>180</v>
      </c>
      <c r="F134" s="186" t="s">
        <v>185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SUM(P135:P139)</f>
        <v>0</v>
      </c>
      <c r="Q134" s="180"/>
      <c r="R134" s="181">
        <f>SUM(R135:R139)</f>
        <v>2.1905100000000002</v>
      </c>
      <c r="S134" s="180"/>
      <c r="T134" s="182">
        <f>SUM(T135:T139)</f>
        <v>0</v>
      </c>
      <c r="AR134" s="183" t="s">
        <v>86</v>
      </c>
      <c r="AT134" s="184" t="s">
        <v>77</v>
      </c>
      <c r="AU134" s="184" t="s">
        <v>86</v>
      </c>
      <c r="AY134" s="183" t="s">
        <v>151</v>
      </c>
      <c r="BK134" s="185">
        <f>SUM(BK135:BK139)</f>
        <v>0</v>
      </c>
    </row>
    <row r="135" spans="1:65" s="2" customFormat="1" ht="21.75" customHeight="1">
      <c r="A135" s="35"/>
      <c r="B135" s="36"/>
      <c r="C135" s="188" t="s">
        <v>88</v>
      </c>
      <c r="D135" s="188" t="s">
        <v>154</v>
      </c>
      <c r="E135" s="189" t="s">
        <v>1215</v>
      </c>
      <c r="F135" s="190" t="s">
        <v>1216</v>
      </c>
      <c r="G135" s="191" t="s">
        <v>183</v>
      </c>
      <c r="H135" s="192">
        <v>73.16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43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158</v>
      </c>
      <c r="AT135" s="200" t="s">
        <v>154</v>
      </c>
      <c r="AU135" s="200" t="s">
        <v>88</v>
      </c>
      <c r="AY135" s="18" t="s">
        <v>151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86</v>
      </c>
      <c r="BK135" s="201">
        <f>ROUND(I135*H135,2)</f>
        <v>0</v>
      </c>
      <c r="BL135" s="18" t="s">
        <v>158</v>
      </c>
      <c r="BM135" s="200" t="s">
        <v>1217</v>
      </c>
    </row>
    <row r="136" spans="1:65" s="2" customFormat="1" ht="21.75" customHeight="1">
      <c r="A136" s="35"/>
      <c r="B136" s="36"/>
      <c r="C136" s="188" t="s">
        <v>152</v>
      </c>
      <c r="D136" s="188" t="s">
        <v>154</v>
      </c>
      <c r="E136" s="189" t="s">
        <v>1218</v>
      </c>
      <c r="F136" s="190" t="s">
        <v>1219</v>
      </c>
      <c r="G136" s="191" t="s">
        <v>183</v>
      </c>
      <c r="H136" s="192">
        <v>73.16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43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158</v>
      </c>
      <c r="AT136" s="200" t="s">
        <v>154</v>
      </c>
      <c r="AU136" s="200" t="s">
        <v>88</v>
      </c>
      <c r="AY136" s="18" t="s">
        <v>151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86</v>
      </c>
      <c r="BK136" s="201">
        <f>ROUND(I136*H136,2)</f>
        <v>0</v>
      </c>
      <c r="BL136" s="18" t="s">
        <v>158</v>
      </c>
      <c r="BM136" s="200" t="s">
        <v>1220</v>
      </c>
    </row>
    <row r="137" spans="1:65" s="2" customFormat="1" ht="21.75" customHeight="1">
      <c r="A137" s="35"/>
      <c r="B137" s="36"/>
      <c r="C137" s="188" t="s">
        <v>158</v>
      </c>
      <c r="D137" s="188" t="s">
        <v>154</v>
      </c>
      <c r="E137" s="189" t="s">
        <v>1221</v>
      </c>
      <c r="F137" s="190" t="s">
        <v>1222</v>
      </c>
      <c r="G137" s="191" t="s">
        <v>183</v>
      </c>
      <c r="H137" s="192">
        <v>73.16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43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158</v>
      </c>
      <c r="AT137" s="200" t="s">
        <v>154</v>
      </c>
      <c r="AU137" s="200" t="s">
        <v>88</v>
      </c>
      <c r="AY137" s="18" t="s">
        <v>151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86</v>
      </c>
      <c r="BK137" s="201">
        <f>ROUND(I137*H137,2)</f>
        <v>0</v>
      </c>
      <c r="BL137" s="18" t="s">
        <v>158</v>
      </c>
      <c r="BM137" s="200" t="s">
        <v>1223</v>
      </c>
    </row>
    <row r="138" spans="1:65" s="2" customFormat="1" ht="21.75" customHeight="1">
      <c r="A138" s="35"/>
      <c r="B138" s="36"/>
      <c r="C138" s="188" t="s">
        <v>176</v>
      </c>
      <c r="D138" s="188" t="s">
        <v>154</v>
      </c>
      <c r="E138" s="189" t="s">
        <v>1224</v>
      </c>
      <c r="F138" s="190" t="s">
        <v>1225</v>
      </c>
      <c r="G138" s="191" t="s">
        <v>183</v>
      </c>
      <c r="H138" s="192">
        <v>73.16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43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158</v>
      </c>
      <c r="AT138" s="200" t="s">
        <v>154</v>
      </c>
      <c r="AU138" s="200" t="s">
        <v>88</v>
      </c>
      <c r="AY138" s="18" t="s">
        <v>151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86</v>
      </c>
      <c r="BK138" s="201">
        <f>ROUND(I138*H138,2)</f>
        <v>0</v>
      </c>
      <c r="BL138" s="18" t="s">
        <v>158</v>
      </c>
      <c r="BM138" s="200" t="s">
        <v>1226</v>
      </c>
    </row>
    <row r="139" spans="1:65" s="2" customFormat="1" ht="21.75" customHeight="1">
      <c r="A139" s="35"/>
      <c r="B139" s="36"/>
      <c r="C139" s="188" t="s">
        <v>180</v>
      </c>
      <c r="D139" s="188" t="s">
        <v>154</v>
      </c>
      <c r="E139" s="189" t="s">
        <v>1227</v>
      </c>
      <c r="F139" s="190" t="s">
        <v>1228</v>
      </c>
      <c r="G139" s="191" t="s">
        <v>183</v>
      </c>
      <c r="H139" s="192">
        <v>34.770000000000003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43</v>
      </c>
      <c r="O139" s="72"/>
      <c r="P139" s="198">
        <f>O139*H139</f>
        <v>0</v>
      </c>
      <c r="Q139" s="198">
        <v>6.3E-2</v>
      </c>
      <c r="R139" s="198">
        <f>Q139*H139</f>
        <v>2.1905100000000002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158</v>
      </c>
      <c r="AT139" s="200" t="s">
        <v>154</v>
      </c>
      <c r="AU139" s="200" t="s">
        <v>88</v>
      </c>
      <c r="AY139" s="18" t="s">
        <v>151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86</v>
      </c>
      <c r="BK139" s="201">
        <f>ROUND(I139*H139,2)</f>
        <v>0</v>
      </c>
      <c r="BL139" s="18" t="s">
        <v>158</v>
      </c>
      <c r="BM139" s="200" t="s">
        <v>1229</v>
      </c>
    </row>
    <row r="140" spans="1:65" s="12" customFormat="1" ht="22.9" customHeight="1">
      <c r="B140" s="172"/>
      <c r="C140" s="173"/>
      <c r="D140" s="174" t="s">
        <v>77</v>
      </c>
      <c r="E140" s="186" t="s">
        <v>194</v>
      </c>
      <c r="F140" s="186" t="s">
        <v>790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SUM(P141:P147)</f>
        <v>0</v>
      </c>
      <c r="Q140" s="180"/>
      <c r="R140" s="181">
        <f>SUM(R141:R147)</f>
        <v>0</v>
      </c>
      <c r="S140" s="180"/>
      <c r="T140" s="182">
        <f>SUM(T141:T147)</f>
        <v>1.4632000000000001</v>
      </c>
      <c r="AR140" s="183" t="s">
        <v>86</v>
      </c>
      <c r="AT140" s="184" t="s">
        <v>77</v>
      </c>
      <c r="AU140" s="184" t="s">
        <v>86</v>
      </c>
      <c r="AY140" s="183" t="s">
        <v>151</v>
      </c>
      <c r="BK140" s="185">
        <f>SUM(BK141:BK147)</f>
        <v>0</v>
      </c>
    </row>
    <row r="141" spans="1:65" s="2" customFormat="1" ht="33" customHeight="1">
      <c r="A141" s="35"/>
      <c r="B141" s="36"/>
      <c r="C141" s="188" t="s">
        <v>186</v>
      </c>
      <c r="D141" s="188" t="s">
        <v>154</v>
      </c>
      <c r="E141" s="189" t="s">
        <v>1230</v>
      </c>
      <c r="F141" s="190" t="s">
        <v>1231</v>
      </c>
      <c r="G141" s="191" t="s">
        <v>183</v>
      </c>
      <c r="H141" s="192">
        <v>34.770000000000003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43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158</v>
      </c>
      <c r="AT141" s="200" t="s">
        <v>154</v>
      </c>
      <c r="AU141" s="200" t="s">
        <v>88</v>
      </c>
      <c r="AY141" s="18" t="s">
        <v>151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86</v>
      </c>
      <c r="BK141" s="201">
        <f>ROUND(I141*H141,2)</f>
        <v>0</v>
      </c>
      <c r="BL141" s="18" t="s">
        <v>158</v>
      </c>
      <c r="BM141" s="200" t="s">
        <v>1232</v>
      </c>
    </row>
    <row r="142" spans="1:65" s="13" customFormat="1" ht="11.25">
      <c r="B142" s="202"/>
      <c r="C142" s="203"/>
      <c r="D142" s="204" t="s">
        <v>160</v>
      </c>
      <c r="E142" s="205" t="s">
        <v>1</v>
      </c>
      <c r="F142" s="206" t="s">
        <v>1233</v>
      </c>
      <c r="G142" s="203"/>
      <c r="H142" s="207">
        <v>34.770000000000003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160</v>
      </c>
      <c r="AU142" s="213" t="s">
        <v>88</v>
      </c>
      <c r="AV142" s="13" t="s">
        <v>88</v>
      </c>
      <c r="AW142" s="13" t="s">
        <v>34</v>
      </c>
      <c r="AX142" s="13" t="s">
        <v>86</v>
      </c>
      <c r="AY142" s="213" t="s">
        <v>151</v>
      </c>
    </row>
    <row r="143" spans="1:65" s="2" customFormat="1" ht="21.75" customHeight="1">
      <c r="A143" s="35"/>
      <c r="B143" s="36"/>
      <c r="C143" s="188" t="s">
        <v>190</v>
      </c>
      <c r="D143" s="188" t="s">
        <v>154</v>
      </c>
      <c r="E143" s="189" t="s">
        <v>1234</v>
      </c>
      <c r="F143" s="190" t="s">
        <v>1235</v>
      </c>
      <c r="G143" s="191" t="s">
        <v>183</v>
      </c>
      <c r="H143" s="192">
        <v>34.770000000000003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43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158</v>
      </c>
      <c r="AT143" s="200" t="s">
        <v>154</v>
      </c>
      <c r="AU143" s="200" t="s">
        <v>88</v>
      </c>
      <c r="AY143" s="18" t="s">
        <v>151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86</v>
      </c>
      <c r="BK143" s="201">
        <f>ROUND(I143*H143,2)</f>
        <v>0</v>
      </c>
      <c r="BL143" s="18" t="s">
        <v>158</v>
      </c>
      <c r="BM143" s="200" t="s">
        <v>1236</v>
      </c>
    </row>
    <row r="144" spans="1:65" s="2" customFormat="1" ht="21.75" customHeight="1">
      <c r="A144" s="35"/>
      <c r="B144" s="36"/>
      <c r="C144" s="188" t="s">
        <v>194</v>
      </c>
      <c r="D144" s="188" t="s">
        <v>154</v>
      </c>
      <c r="E144" s="189" t="s">
        <v>1237</v>
      </c>
      <c r="F144" s="190" t="s">
        <v>1238</v>
      </c>
      <c r="G144" s="191" t="s">
        <v>183</v>
      </c>
      <c r="H144" s="192">
        <v>73.16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43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0.02</v>
      </c>
      <c r="T144" s="199">
        <f>S144*H144</f>
        <v>1.4632000000000001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158</v>
      </c>
      <c r="AT144" s="200" t="s">
        <v>154</v>
      </c>
      <c r="AU144" s="200" t="s">
        <v>88</v>
      </c>
      <c r="AY144" s="18" t="s">
        <v>151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86</v>
      </c>
      <c r="BK144" s="201">
        <f>ROUND(I144*H144,2)</f>
        <v>0</v>
      </c>
      <c r="BL144" s="18" t="s">
        <v>158</v>
      </c>
      <c r="BM144" s="200" t="s">
        <v>1239</v>
      </c>
    </row>
    <row r="145" spans="1:65" s="13" customFormat="1" ht="11.25">
      <c r="B145" s="202"/>
      <c r="C145" s="203"/>
      <c r="D145" s="204" t="s">
        <v>160</v>
      </c>
      <c r="E145" s="205" t="s">
        <v>1</v>
      </c>
      <c r="F145" s="206" t="s">
        <v>1240</v>
      </c>
      <c r="G145" s="203"/>
      <c r="H145" s="207">
        <v>73.16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160</v>
      </c>
      <c r="AU145" s="213" t="s">
        <v>88</v>
      </c>
      <c r="AV145" s="13" t="s">
        <v>88</v>
      </c>
      <c r="AW145" s="13" t="s">
        <v>34</v>
      </c>
      <c r="AX145" s="13" t="s">
        <v>86</v>
      </c>
      <c r="AY145" s="213" t="s">
        <v>151</v>
      </c>
    </row>
    <row r="146" spans="1:65" s="2" customFormat="1" ht="21.75" customHeight="1">
      <c r="A146" s="35"/>
      <c r="B146" s="36"/>
      <c r="C146" s="188" t="s">
        <v>198</v>
      </c>
      <c r="D146" s="188" t="s">
        <v>154</v>
      </c>
      <c r="E146" s="189" t="s">
        <v>1241</v>
      </c>
      <c r="F146" s="190" t="s">
        <v>1242</v>
      </c>
      <c r="G146" s="191" t="s">
        <v>299</v>
      </c>
      <c r="H146" s="192">
        <v>1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158</v>
      </c>
      <c r="AT146" s="200" t="s">
        <v>154</v>
      </c>
      <c r="AU146" s="200" t="s">
        <v>88</v>
      </c>
      <c r="AY146" s="18" t="s">
        <v>151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86</v>
      </c>
      <c r="BK146" s="201">
        <f>ROUND(I146*H146,2)</f>
        <v>0</v>
      </c>
      <c r="BL146" s="18" t="s">
        <v>158</v>
      </c>
      <c r="BM146" s="200" t="s">
        <v>1243</v>
      </c>
    </row>
    <row r="147" spans="1:65" s="2" customFormat="1" ht="44.25" customHeight="1">
      <c r="A147" s="35"/>
      <c r="B147" s="36"/>
      <c r="C147" s="188" t="s">
        <v>202</v>
      </c>
      <c r="D147" s="188" t="s">
        <v>154</v>
      </c>
      <c r="E147" s="189" t="s">
        <v>1244</v>
      </c>
      <c r="F147" s="190" t="s">
        <v>1245</v>
      </c>
      <c r="G147" s="191" t="s">
        <v>299</v>
      </c>
      <c r="H147" s="192">
        <v>1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43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158</v>
      </c>
      <c r="AT147" s="200" t="s">
        <v>154</v>
      </c>
      <c r="AU147" s="200" t="s">
        <v>88</v>
      </c>
      <c r="AY147" s="18" t="s">
        <v>151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86</v>
      </c>
      <c r="BK147" s="201">
        <f>ROUND(I147*H147,2)</f>
        <v>0</v>
      </c>
      <c r="BL147" s="18" t="s">
        <v>158</v>
      </c>
      <c r="BM147" s="200" t="s">
        <v>1246</v>
      </c>
    </row>
    <row r="148" spans="1:65" s="12" customFormat="1" ht="22.9" customHeight="1">
      <c r="B148" s="172"/>
      <c r="C148" s="173"/>
      <c r="D148" s="174" t="s">
        <v>77</v>
      </c>
      <c r="E148" s="186" t="s">
        <v>381</v>
      </c>
      <c r="F148" s="186" t="s">
        <v>382</v>
      </c>
      <c r="G148" s="173"/>
      <c r="H148" s="173"/>
      <c r="I148" s="176"/>
      <c r="J148" s="187">
        <f>BK148</f>
        <v>0</v>
      </c>
      <c r="K148" s="173"/>
      <c r="L148" s="178"/>
      <c r="M148" s="179"/>
      <c r="N148" s="180"/>
      <c r="O148" s="180"/>
      <c r="P148" s="181">
        <f>SUM(P149:P153)</f>
        <v>0</v>
      </c>
      <c r="Q148" s="180"/>
      <c r="R148" s="181">
        <f>SUM(R149:R153)</f>
        <v>0</v>
      </c>
      <c r="S148" s="180"/>
      <c r="T148" s="182">
        <f>SUM(T149:T153)</f>
        <v>0</v>
      </c>
      <c r="AR148" s="183" t="s">
        <v>86</v>
      </c>
      <c r="AT148" s="184" t="s">
        <v>77</v>
      </c>
      <c r="AU148" s="184" t="s">
        <v>86</v>
      </c>
      <c r="AY148" s="183" t="s">
        <v>151</v>
      </c>
      <c r="BK148" s="185">
        <f>SUM(BK149:BK153)</f>
        <v>0</v>
      </c>
    </row>
    <row r="149" spans="1:65" s="2" customFormat="1" ht="21.75" customHeight="1">
      <c r="A149" s="35"/>
      <c r="B149" s="36"/>
      <c r="C149" s="188" t="s">
        <v>206</v>
      </c>
      <c r="D149" s="188" t="s">
        <v>154</v>
      </c>
      <c r="E149" s="189" t="s">
        <v>1247</v>
      </c>
      <c r="F149" s="190" t="s">
        <v>1248</v>
      </c>
      <c r="G149" s="191" t="s">
        <v>386</v>
      </c>
      <c r="H149" s="192">
        <v>1.55</v>
      </c>
      <c r="I149" s="193"/>
      <c r="J149" s="194">
        <f>ROUND(I149*H149,2)</f>
        <v>0</v>
      </c>
      <c r="K149" s="195"/>
      <c r="L149" s="40"/>
      <c r="M149" s="196" t="s">
        <v>1</v>
      </c>
      <c r="N149" s="197" t="s">
        <v>43</v>
      </c>
      <c r="O149" s="72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158</v>
      </c>
      <c r="AT149" s="200" t="s">
        <v>154</v>
      </c>
      <c r="AU149" s="200" t="s">
        <v>88</v>
      </c>
      <c r="AY149" s="18" t="s">
        <v>151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86</v>
      </c>
      <c r="BK149" s="201">
        <f>ROUND(I149*H149,2)</f>
        <v>0</v>
      </c>
      <c r="BL149" s="18" t="s">
        <v>158</v>
      </c>
      <c r="BM149" s="200" t="s">
        <v>1249</v>
      </c>
    </row>
    <row r="150" spans="1:65" s="2" customFormat="1" ht="21.75" customHeight="1">
      <c r="A150" s="35"/>
      <c r="B150" s="36"/>
      <c r="C150" s="188" t="s">
        <v>210</v>
      </c>
      <c r="D150" s="188" t="s">
        <v>154</v>
      </c>
      <c r="E150" s="189" t="s">
        <v>394</v>
      </c>
      <c r="F150" s="190" t="s">
        <v>395</v>
      </c>
      <c r="G150" s="191" t="s">
        <v>386</v>
      </c>
      <c r="H150" s="192">
        <v>1.55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43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158</v>
      </c>
      <c r="AT150" s="200" t="s">
        <v>154</v>
      </c>
      <c r="AU150" s="200" t="s">
        <v>88</v>
      </c>
      <c r="AY150" s="18" t="s">
        <v>151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86</v>
      </c>
      <c r="BK150" s="201">
        <f>ROUND(I150*H150,2)</f>
        <v>0</v>
      </c>
      <c r="BL150" s="18" t="s">
        <v>158</v>
      </c>
      <c r="BM150" s="200" t="s">
        <v>1250</v>
      </c>
    </row>
    <row r="151" spans="1:65" s="2" customFormat="1" ht="21.75" customHeight="1">
      <c r="A151" s="35"/>
      <c r="B151" s="36"/>
      <c r="C151" s="188" t="s">
        <v>220</v>
      </c>
      <c r="D151" s="188" t="s">
        <v>154</v>
      </c>
      <c r="E151" s="189" t="s">
        <v>398</v>
      </c>
      <c r="F151" s="190" t="s">
        <v>399</v>
      </c>
      <c r="G151" s="191" t="s">
        <v>386</v>
      </c>
      <c r="H151" s="192">
        <v>29.45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43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158</v>
      </c>
      <c r="AT151" s="200" t="s">
        <v>154</v>
      </c>
      <c r="AU151" s="200" t="s">
        <v>88</v>
      </c>
      <c r="AY151" s="18" t="s">
        <v>151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86</v>
      </c>
      <c r="BK151" s="201">
        <f>ROUND(I151*H151,2)</f>
        <v>0</v>
      </c>
      <c r="BL151" s="18" t="s">
        <v>158</v>
      </c>
      <c r="BM151" s="200" t="s">
        <v>1251</v>
      </c>
    </row>
    <row r="152" spans="1:65" s="13" customFormat="1" ht="11.25">
      <c r="B152" s="202"/>
      <c r="C152" s="203"/>
      <c r="D152" s="204" t="s">
        <v>160</v>
      </c>
      <c r="E152" s="203"/>
      <c r="F152" s="206" t="s">
        <v>1252</v>
      </c>
      <c r="G152" s="203"/>
      <c r="H152" s="207">
        <v>29.45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160</v>
      </c>
      <c r="AU152" s="213" t="s">
        <v>88</v>
      </c>
      <c r="AV152" s="13" t="s">
        <v>88</v>
      </c>
      <c r="AW152" s="13" t="s">
        <v>4</v>
      </c>
      <c r="AX152" s="13" t="s">
        <v>86</v>
      </c>
      <c r="AY152" s="213" t="s">
        <v>151</v>
      </c>
    </row>
    <row r="153" spans="1:65" s="2" customFormat="1" ht="33" customHeight="1">
      <c r="A153" s="35"/>
      <c r="B153" s="36"/>
      <c r="C153" s="188" t="s">
        <v>8</v>
      </c>
      <c r="D153" s="188" t="s">
        <v>154</v>
      </c>
      <c r="E153" s="189" t="s">
        <v>403</v>
      </c>
      <c r="F153" s="190" t="s">
        <v>404</v>
      </c>
      <c r="G153" s="191" t="s">
        <v>386</v>
      </c>
      <c r="H153" s="192">
        <v>1.55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43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158</v>
      </c>
      <c r="AT153" s="200" t="s">
        <v>154</v>
      </c>
      <c r="AU153" s="200" t="s">
        <v>88</v>
      </c>
      <c r="AY153" s="18" t="s">
        <v>151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86</v>
      </c>
      <c r="BK153" s="201">
        <f>ROUND(I153*H153,2)</f>
        <v>0</v>
      </c>
      <c r="BL153" s="18" t="s">
        <v>158</v>
      </c>
      <c r="BM153" s="200" t="s">
        <v>1253</v>
      </c>
    </row>
    <row r="154" spans="1:65" s="12" customFormat="1" ht="22.9" customHeight="1">
      <c r="B154" s="172"/>
      <c r="C154" s="173"/>
      <c r="D154" s="174" t="s">
        <v>77</v>
      </c>
      <c r="E154" s="186" t="s">
        <v>413</v>
      </c>
      <c r="F154" s="186" t="s">
        <v>414</v>
      </c>
      <c r="G154" s="173"/>
      <c r="H154" s="173"/>
      <c r="I154" s="176"/>
      <c r="J154" s="187">
        <f>BK154</f>
        <v>0</v>
      </c>
      <c r="K154" s="173"/>
      <c r="L154" s="178"/>
      <c r="M154" s="179"/>
      <c r="N154" s="180"/>
      <c r="O154" s="180"/>
      <c r="P154" s="181">
        <f>P155</f>
        <v>0</v>
      </c>
      <c r="Q154" s="180"/>
      <c r="R154" s="181">
        <f>R155</f>
        <v>0</v>
      </c>
      <c r="S154" s="180"/>
      <c r="T154" s="182">
        <f>T155</f>
        <v>0</v>
      </c>
      <c r="AR154" s="183" t="s">
        <v>86</v>
      </c>
      <c r="AT154" s="184" t="s">
        <v>77</v>
      </c>
      <c r="AU154" s="184" t="s">
        <v>86</v>
      </c>
      <c r="AY154" s="183" t="s">
        <v>151</v>
      </c>
      <c r="BK154" s="185">
        <f>BK155</f>
        <v>0</v>
      </c>
    </row>
    <row r="155" spans="1:65" s="2" customFormat="1" ht="16.5" customHeight="1">
      <c r="A155" s="35"/>
      <c r="B155" s="36"/>
      <c r="C155" s="188" t="s">
        <v>229</v>
      </c>
      <c r="D155" s="188" t="s">
        <v>154</v>
      </c>
      <c r="E155" s="189" t="s">
        <v>416</v>
      </c>
      <c r="F155" s="190" t="s">
        <v>417</v>
      </c>
      <c r="G155" s="191" t="s">
        <v>386</v>
      </c>
      <c r="H155" s="192">
        <v>2.2370000000000001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43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158</v>
      </c>
      <c r="AT155" s="200" t="s">
        <v>154</v>
      </c>
      <c r="AU155" s="200" t="s">
        <v>88</v>
      </c>
      <c r="AY155" s="18" t="s">
        <v>151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86</v>
      </c>
      <c r="BK155" s="201">
        <f>ROUND(I155*H155,2)</f>
        <v>0</v>
      </c>
      <c r="BL155" s="18" t="s">
        <v>158</v>
      </c>
      <c r="BM155" s="200" t="s">
        <v>1254</v>
      </c>
    </row>
    <row r="156" spans="1:65" s="12" customFormat="1" ht="25.9" customHeight="1">
      <c r="B156" s="172"/>
      <c r="C156" s="173"/>
      <c r="D156" s="174" t="s">
        <v>77</v>
      </c>
      <c r="E156" s="175" t="s">
        <v>419</v>
      </c>
      <c r="F156" s="175" t="s">
        <v>420</v>
      </c>
      <c r="G156" s="173"/>
      <c r="H156" s="173"/>
      <c r="I156" s="176"/>
      <c r="J156" s="177">
        <f>BK156</f>
        <v>0</v>
      </c>
      <c r="K156" s="173"/>
      <c r="L156" s="178"/>
      <c r="M156" s="179"/>
      <c r="N156" s="180"/>
      <c r="O156" s="180"/>
      <c r="P156" s="181">
        <f>P157+P163+P165+P173+P189+P196</f>
        <v>0</v>
      </c>
      <c r="Q156" s="180"/>
      <c r="R156" s="181">
        <f>R157+R163+R165+R173+R189+R196</f>
        <v>0.61722880000000002</v>
      </c>
      <c r="S156" s="180"/>
      <c r="T156" s="182">
        <f>T157+T163+T165+T173+T189+T196</f>
        <v>8.6925000000000016E-2</v>
      </c>
      <c r="AR156" s="183" t="s">
        <v>86</v>
      </c>
      <c r="AT156" s="184" t="s">
        <v>77</v>
      </c>
      <c r="AU156" s="184" t="s">
        <v>78</v>
      </c>
      <c r="AY156" s="183" t="s">
        <v>151</v>
      </c>
      <c r="BK156" s="185">
        <f>BK157+BK163+BK165+BK173+BK189+BK196</f>
        <v>0</v>
      </c>
    </row>
    <row r="157" spans="1:65" s="12" customFormat="1" ht="22.9" customHeight="1">
      <c r="B157" s="172"/>
      <c r="C157" s="173"/>
      <c r="D157" s="174" t="s">
        <v>77</v>
      </c>
      <c r="E157" s="186" t="s">
        <v>1255</v>
      </c>
      <c r="F157" s="186" t="s">
        <v>1256</v>
      </c>
      <c r="G157" s="173"/>
      <c r="H157" s="173"/>
      <c r="I157" s="176"/>
      <c r="J157" s="187">
        <f>BK157</f>
        <v>0</v>
      </c>
      <c r="K157" s="173"/>
      <c r="L157" s="178"/>
      <c r="M157" s="179"/>
      <c r="N157" s="180"/>
      <c r="O157" s="180"/>
      <c r="P157" s="181">
        <f>SUM(P158:P162)</f>
        <v>0</v>
      </c>
      <c r="Q157" s="180"/>
      <c r="R157" s="181">
        <f>SUM(R158:R162)</f>
        <v>0</v>
      </c>
      <c r="S157" s="180"/>
      <c r="T157" s="182">
        <f>SUM(T158:T162)</f>
        <v>0</v>
      </c>
      <c r="AR157" s="183" t="s">
        <v>86</v>
      </c>
      <c r="AT157" s="184" t="s">
        <v>77</v>
      </c>
      <c r="AU157" s="184" t="s">
        <v>86</v>
      </c>
      <c r="AY157" s="183" t="s">
        <v>151</v>
      </c>
      <c r="BK157" s="185">
        <f>SUM(BK158:BK162)</f>
        <v>0</v>
      </c>
    </row>
    <row r="158" spans="1:65" s="2" customFormat="1" ht="21.75" customHeight="1">
      <c r="A158" s="35"/>
      <c r="B158" s="36"/>
      <c r="C158" s="188" t="s">
        <v>233</v>
      </c>
      <c r="D158" s="188" t="s">
        <v>154</v>
      </c>
      <c r="E158" s="189" t="s">
        <v>1257</v>
      </c>
      <c r="F158" s="190" t="s">
        <v>1258</v>
      </c>
      <c r="G158" s="191" t="s">
        <v>167</v>
      </c>
      <c r="H158" s="192">
        <v>4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43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158</v>
      </c>
      <c r="AT158" s="200" t="s">
        <v>154</v>
      </c>
      <c r="AU158" s="200" t="s">
        <v>88</v>
      </c>
      <c r="AY158" s="18" t="s">
        <v>151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86</v>
      </c>
      <c r="BK158" s="201">
        <f>ROUND(I158*H158,2)</f>
        <v>0</v>
      </c>
      <c r="BL158" s="18" t="s">
        <v>158</v>
      </c>
      <c r="BM158" s="200" t="s">
        <v>1259</v>
      </c>
    </row>
    <row r="159" spans="1:65" s="2" customFormat="1" ht="78">
      <c r="A159" s="35"/>
      <c r="B159" s="36"/>
      <c r="C159" s="37"/>
      <c r="D159" s="204" t="s">
        <v>279</v>
      </c>
      <c r="E159" s="37"/>
      <c r="F159" s="246" t="s">
        <v>1260</v>
      </c>
      <c r="G159" s="37"/>
      <c r="H159" s="37"/>
      <c r="I159" s="247"/>
      <c r="J159" s="37"/>
      <c r="K159" s="37"/>
      <c r="L159" s="40"/>
      <c r="M159" s="248"/>
      <c r="N159" s="24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279</v>
      </c>
      <c r="AU159" s="18" t="s">
        <v>88</v>
      </c>
    </row>
    <row r="160" spans="1:65" s="2" customFormat="1" ht="21.75" customHeight="1">
      <c r="A160" s="35"/>
      <c r="B160" s="36"/>
      <c r="C160" s="188" t="s">
        <v>243</v>
      </c>
      <c r="D160" s="188" t="s">
        <v>154</v>
      </c>
      <c r="E160" s="189" t="s">
        <v>1261</v>
      </c>
      <c r="F160" s="190" t="s">
        <v>1262</v>
      </c>
      <c r="G160" s="191" t="s">
        <v>167</v>
      </c>
      <c r="H160" s="192">
        <v>1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43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158</v>
      </c>
      <c r="AT160" s="200" t="s">
        <v>154</v>
      </c>
      <c r="AU160" s="200" t="s">
        <v>88</v>
      </c>
      <c r="AY160" s="18" t="s">
        <v>151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86</v>
      </c>
      <c r="BK160" s="201">
        <f>ROUND(I160*H160,2)</f>
        <v>0</v>
      </c>
      <c r="BL160" s="18" t="s">
        <v>158</v>
      </c>
      <c r="BM160" s="200" t="s">
        <v>1263</v>
      </c>
    </row>
    <row r="161" spans="1:65" s="2" customFormat="1" ht="78">
      <c r="A161" s="35"/>
      <c r="B161" s="36"/>
      <c r="C161" s="37"/>
      <c r="D161" s="204" t="s">
        <v>279</v>
      </c>
      <c r="E161" s="37"/>
      <c r="F161" s="246" t="s">
        <v>1264</v>
      </c>
      <c r="G161" s="37"/>
      <c r="H161" s="37"/>
      <c r="I161" s="247"/>
      <c r="J161" s="37"/>
      <c r="K161" s="37"/>
      <c r="L161" s="40"/>
      <c r="M161" s="248"/>
      <c r="N161" s="249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279</v>
      </c>
      <c r="AU161" s="18" t="s">
        <v>88</v>
      </c>
    </row>
    <row r="162" spans="1:65" s="2" customFormat="1" ht="16.5" customHeight="1">
      <c r="A162" s="35"/>
      <c r="B162" s="36"/>
      <c r="C162" s="188" t="s">
        <v>248</v>
      </c>
      <c r="D162" s="188" t="s">
        <v>154</v>
      </c>
      <c r="E162" s="189" t="s">
        <v>1265</v>
      </c>
      <c r="F162" s="190" t="s">
        <v>1266</v>
      </c>
      <c r="G162" s="191" t="s">
        <v>299</v>
      </c>
      <c r="H162" s="192">
        <v>1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43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158</v>
      </c>
      <c r="AT162" s="200" t="s">
        <v>154</v>
      </c>
      <c r="AU162" s="200" t="s">
        <v>88</v>
      </c>
      <c r="AY162" s="18" t="s">
        <v>151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86</v>
      </c>
      <c r="BK162" s="201">
        <f>ROUND(I162*H162,2)</f>
        <v>0</v>
      </c>
      <c r="BL162" s="18" t="s">
        <v>158</v>
      </c>
      <c r="BM162" s="200" t="s">
        <v>1267</v>
      </c>
    </row>
    <row r="163" spans="1:65" s="12" customFormat="1" ht="22.9" customHeight="1">
      <c r="B163" s="172"/>
      <c r="C163" s="173"/>
      <c r="D163" s="174" t="s">
        <v>77</v>
      </c>
      <c r="E163" s="186" t="s">
        <v>1268</v>
      </c>
      <c r="F163" s="186" t="s">
        <v>1269</v>
      </c>
      <c r="G163" s="173"/>
      <c r="H163" s="173"/>
      <c r="I163" s="176"/>
      <c r="J163" s="187">
        <f>BK163</f>
        <v>0</v>
      </c>
      <c r="K163" s="173"/>
      <c r="L163" s="178"/>
      <c r="M163" s="179"/>
      <c r="N163" s="180"/>
      <c r="O163" s="180"/>
      <c r="P163" s="181">
        <f>P164</f>
        <v>0</v>
      </c>
      <c r="Q163" s="180"/>
      <c r="R163" s="181">
        <f>R164</f>
        <v>5.0000000000000002E-5</v>
      </c>
      <c r="S163" s="180"/>
      <c r="T163" s="182">
        <f>T164</f>
        <v>0</v>
      </c>
      <c r="AR163" s="183" t="s">
        <v>88</v>
      </c>
      <c r="AT163" s="184" t="s">
        <v>77</v>
      </c>
      <c r="AU163" s="184" t="s">
        <v>86</v>
      </c>
      <c r="AY163" s="183" t="s">
        <v>151</v>
      </c>
      <c r="BK163" s="185">
        <f>BK164</f>
        <v>0</v>
      </c>
    </row>
    <row r="164" spans="1:65" s="2" customFormat="1" ht="44.25" customHeight="1">
      <c r="A164" s="35"/>
      <c r="B164" s="36"/>
      <c r="C164" s="188" t="s">
        <v>254</v>
      </c>
      <c r="D164" s="188" t="s">
        <v>154</v>
      </c>
      <c r="E164" s="189" t="s">
        <v>1270</v>
      </c>
      <c r="F164" s="190" t="s">
        <v>1271</v>
      </c>
      <c r="G164" s="191" t="s">
        <v>167</v>
      </c>
      <c r="H164" s="192">
        <v>1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43</v>
      </c>
      <c r="O164" s="72"/>
      <c r="P164" s="198">
        <f>O164*H164</f>
        <v>0</v>
      </c>
      <c r="Q164" s="198">
        <v>5.0000000000000002E-5</v>
      </c>
      <c r="R164" s="198">
        <f>Q164*H164</f>
        <v>5.0000000000000002E-5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229</v>
      </c>
      <c r="AT164" s="200" t="s">
        <v>154</v>
      </c>
      <c r="AU164" s="200" t="s">
        <v>88</v>
      </c>
      <c r="AY164" s="18" t="s">
        <v>151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86</v>
      </c>
      <c r="BK164" s="201">
        <f>ROUND(I164*H164,2)</f>
        <v>0</v>
      </c>
      <c r="BL164" s="18" t="s">
        <v>229</v>
      </c>
      <c r="BM164" s="200" t="s">
        <v>1272</v>
      </c>
    </row>
    <row r="165" spans="1:65" s="12" customFormat="1" ht="22.9" customHeight="1">
      <c r="B165" s="172"/>
      <c r="C165" s="173"/>
      <c r="D165" s="174" t="s">
        <v>77</v>
      </c>
      <c r="E165" s="186" t="s">
        <v>1273</v>
      </c>
      <c r="F165" s="186" t="s">
        <v>1274</v>
      </c>
      <c r="G165" s="173"/>
      <c r="H165" s="173"/>
      <c r="I165" s="176"/>
      <c r="J165" s="187">
        <f>BK165</f>
        <v>0</v>
      </c>
      <c r="K165" s="173"/>
      <c r="L165" s="178"/>
      <c r="M165" s="179"/>
      <c r="N165" s="180"/>
      <c r="O165" s="180"/>
      <c r="P165" s="181">
        <f>SUM(P166:P172)</f>
        <v>0</v>
      </c>
      <c r="Q165" s="180"/>
      <c r="R165" s="181">
        <f>SUM(R166:R172)</f>
        <v>0</v>
      </c>
      <c r="S165" s="180"/>
      <c r="T165" s="182">
        <f>SUM(T166:T172)</f>
        <v>0</v>
      </c>
      <c r="AR165" s="183" t="s">
        <v>88</v>
      </c>
      <c r="AT165" s="184" t="s">
        <v>77</v>
      </c>
      <c r="AU165" s="184" t="s">
        <v>86</v>
      </c>
      <c r="AY165" s="183" t="s">
        <v>151</v>
      </c>
      <c r="BK165" s="185">
        <f>SUM(BK166:BK172)</f>
        <v>0</v>
      </c>
    </row>
    <row r="166" spans="1:65" s="2" customFormat="1" ht="21.75" customHeight="1">
      <c r="A166" s="35"/>
      <c r="B166" s="36"/>
      <c r="C166" s="188" t="s">
        <v>7</v>
      </c>
      <c r="D166" s="188" t="s">
        <v>154</v>
      </c>
      <c r="E166" s="189" t="s">
        <v>1275</v>
      </c>
      <c r="F166" s="190" t="s">
        <v>1276</v>
      </c>
      <c r="G166" s="191" t="s">
        <v>183</v>
      </c>
      <c r="H166" s="192">
        <v>34.770000000000003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43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229</v>
      </c>
      <c r="AT166" s="200" t="s">
        <v>154</v>
      </c>
      <c r="AU166" s="200" t="s">
        <v>88</v>
      </c>
      <c r="AY166" s="18" t="s">
        <v>151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86</v>
      </c>
      <c r="BK166" s="201">
        <f>ROUND(I166*H166,2)</f>
        <v>0</v>
      </c>
      <c r="BL166" s="18" t="s">
        <v>229</v>
      </c>
      <c r="BM166" s="200" t="s">
        <v>1277</v>
      </c>
    </row>
    <row r="167" spans="1:65" s="13" customFormat="1" ht="11.25">
      <c r="B167" s="202"/>
      <c r="C167" s="203"/>
      <c r="D167" s="204" t="s">
        <v>160</v>
      </c>
      <c r="E167" s="205" t="s">
        <v>1</v>
      </c>
      <c r="F167" s="206" t="s">
        <v>1278</v>
      </c>
      <c r="G167" s="203"/>
      <c r="H167" s="207">
        <v>34.770000000000003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160</v>
      </c>
      <c r="AU167" s="213" t="s">
        <v>88</v>
      </c>
      <c r="AV167" s="13" t="s">
        <v>88</v>
      </c>
      <c r="AW167" s="13" t="s">
        <v>34</v>
      </c>
      <c r="AX167" s="13" t="s">
        <v>78</v>
      </c>
      <c r="AY167" s="213" t="s">
        <v>151</v>
      </c>
    </row>
    <row r="168" spans="1:65" s="14" customFormat="1" ht="11.25">
      <c r="B168" s="214"/>
      <c r="C168" s="215"/>
      <c r="D168" s="204" t="s">
        <v>160</v>
      </c>
      <c r="E168" s="216" t="s">
        <v>1</v>
      </c>
      <c r="F168" s="217" t="s">
        <v>172</v>
      </c>
      <c r="G168" s="215"/>
      <c r="H168" s="218">
        <v>34.770000000000003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160</v>
      </c>
      <c r="AU168" s="224" t="s">
        <v>88</v>
      </c>
      <c r="AV168" s="14" t="s">
        <v>158</v>
      </c>
      <c r="AW168" s="14" t="s">
        <v>34</v>
      </c>
      <c r="AX168" s="14" t="s">
        <v>86</v>
      </c>
      <c r="AY168" s="224" t="s">
        <v>151</v>
      </c>
    </row>
    <row r="169" spans="1:65" s="2" customFormat="1" ht="21.75" customHeight="1">
      <c r="A169" s="35"/>
      <c r="B169" s="36"/>
      <c r="C169" s="188" t="s">
        <v>275</v>
      </c>
      <c r="D169" s="188" t="s">
        <v>154</v>
      </c>
      <c r="E169" s="189" t="s">
        <v>1279</v>
      </c>
      <c r="F169" s="190" t="s">
        <v>1280</v>
      </c>
      <c r="G169" s="191" t="s">
        <v>213</v>
      </c>
      <c r="H169" s="192">
        <v>23.6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43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229</v>
      </c>
      <c r="AT169" s="200" t="s">
        <v>154</v>
      </c>
      <c r="AU169" s="200" t="s">
        <v>88</v>
      </c>
      <c r="AY169" s="18" t="s">
        <v>151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86</v>
      </c>
      <c r="BK169" s="201">
        <f>ROUND(I169*H169,2)</f>
        <v>0</v>
      </c>
      <c r="BL169" s="18" t="s">
        <v>229</v>
      </c>
      <c r="BM169" s="200" t="s">
        <v>1281</v>
      </c>
    </row>
    <row r="170" spans="1:65" s="13" customFormat="1" ht="11.25">
      <c r="B170" s="202"/>
      <c r="C170" s="203"/>
      <c r="D170" s="204" t="s">
        <v>160</v>
      </c>
      <c r="E170" s="205" t="s">
        <v>1</v>
      </c>
      <c r="F170" s="206" t="s">
        <v>1282</v>
      </c>
      <c r="G170" s="203"/>
      <c r="H170" s="207">
        <v>23.6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160</v>
      </c>
      <c r="AU170" s="213" t="s">
        <v>88</v>
      </c>
      <c r="AV170" s="13" t="s">
        <v>88</v>
      </c>
      <c r="AW170" s="13" t="s">
        <v>34</v>
      </c>
      <c r="AX170" s="13" t="s">
        <v>86</v>
      </c>
      <c r="AY170" s="213" t="s">
        <v>151</v>
      </c>
    </row>
    <row r="171" spans="1:65" s="2" customFormat="1" ht="16.5" customHeight="1">
      <c r="A171" s="35"/>
      <c r="B171" s="36"/>
      <c r="C171" s="188" t="s">
        <v>282</v>
      </c>
      <c r="D171" s="188" t="s">
        <v>154</v>
      </c>
      <c r="E171" s="189" t="s">
        <v>1283</v>
      </c>
      <c r="F171" s="190" t="s">
        <v>1284</v>
      </c>
      <c r="G171" s="191" t="s">
        <v>183</v>
      </c>
      <c r="H171" s="192">
        <v>34.770000000000003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43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229</v>
      </c>
      <c r="AT171" s="200" t="s">
        <v>154</v>
      </c>
      <c r="AU171" s="200" t="s">
        <v>88</v>
      </c>
      <c r="AY171" s="18" t="s">
        <v>151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86</v>
      </c>
      <c r="BK171" s="201">
        <f>ROUND(I171*H171,2)</f>
        <v>0</v>
      </c>
      <c r="BL171" s="18" t="s">
        <v>229</v>
      </c>
      <c r="BM171" s="200" t="s">
        <v>1285</v>
      </c>
    </row>
    <row r="172" spans="1:65" s="2" customFormat="1" ht="21.75" customHeight="1">
      <c r="A172" s="35"/>
      <c r="B172" s="36"/>
      <c r="C172" s="188" t="s">
        <v>286</v>
      </c>
      <c r="D172" s="188" t="s">
        <v>154</v>
      </c>
      <c r="E172" s="189" t="s">
        <v>1286</v>
      </c>
      <c r="F172" s="190" t="s">
        <v>1287</v>
      </c>
      <c r="G172" s="191" t="s">
        <v>508</v>
      </c>
      <c r="H172" s="261"/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43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229</v>
      </c>
      <c r="AT172" s="200" t="s">
        <v>154</v>
      </c>
      <c r="AU172" s="200" t="s">
        <v>88</v>
      </c>
      <c r="AY172" s="18" t="s">
        <v>151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86</v>
      </c>
      <c r="BK172" s="201">
        <f>ROUND(I172*H172,2)</f>
        <v>0</v>
      </c>
      <c r="BL172" s="18" t="s">
        <v>229</v>
      </c>
      <c r="BM172" s="200" t="s">
        <v>1288</v>
      </c>
    </row>
    <row r="173" spans="1:65" s="12" customFormat="1" ht="22.9" customHeight="1">
      <c r="B173" s="172"/>
      <c r="C173" s="173"/>
      <c r="D173" s="174" t="s">
        <v>77</v>
      </c>
      <c r="E173" s="186" t="s">
        <v>1289</v>
      </c>
      <c r="F173" s="186" t="s">
        <v>1290</v>
      </c>
      <c r="G173" s="173"/>
      <c r="H173" s="173"/>
      <c r="I173" s="176"/>
      <c r="J173" s="187">
        <f>BK173</f>
        <v>0</v>
      </c>
      <c r="K173" s="173"/>
      <c r="L173" s="178"/>
      <c r="M173" s="179"/>
      <c r="N173" s="180"/>
      <c r="O173" s="180"/>
      <c r="P173" s="181">
        <f>SUM(P174:P188)</f>
        <v>0</v>
      </c>
      <c r="Q173" s="180"/>
      <c r="R173" s="181">
        <f>SUM(R174:R188)</f>
        <v>0.56753100000000001</v>
      </c>
      <c r="S173" s="180"/>
      <c r="T173" s="182">
        <f>SUM(T174:T188)</f>
        <v>0</v>
      </c>
      <c r="AR173" s="183" t="s">
        <v>88</v>
      </c>
      <c r="AT173" s="184" t="s">
        <v>77</v>
      </c>
      <c r="AU173" s="184" t="s">
        <v>86</v>
      </c>
      <c r="AY173" s="183" t="s">
        <v>151</v>
      </c>
      <c r="BK173" s="185">
        <f>SUM(BK174:BK188)</f>
        <v>0</v>
      </c>
    </row>
    <row r="174" spans="1:65" s="2" customFormat="1" ht="16.5" customHeight="1">
      <c r="A174" s="35"/>
      <c r="B174" s="36"/>
      <c r="C174" s="188" t="s">
        <v>290</v>
      </c>
      <c r="D174" s="188" t="s">
        <v>154</v>
      </c>
      <c r="E174" s="189" t="s">
        <v>1291</v>
      </c>
      <c r="F174" s="190" t="s">
        <v>1292</v>
      </c>
      <c r="G174" s="191" t="s">
        <v>183</v>
      </c>
      <c r="H174" s="192">
        <v>34.770000000000003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43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229</v>
      </c>
      <c r="AT174" s="200" t="s">
        <v>154</v>
      </c>
      <c r="AU174" s="200" t="s">
        <v>88</v>
      </c>
      <c r="AY174" s="18" t="s">
        <v>151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86</v>
      </c>
      <c r="BK174" s="201">
        <f>ROUND(I174*H174,2)</f>
        <v>0</v>
      </c>
      <c r="BL174" s="18" t="s">
        <v>229</v>
      </c>
      <c r="BM174" s="200" t="s">
        <v>1293</v>
      </c>
    </row>
    <row r="175" spans="1:65" s="2" customFormat="1" ht="16.5" customHeight="1">
      <c r="A175" s="35"/>
      <c r="B175" s="36"/>
      <c r="C175" s="188" t="s">
        <v>296</v>
      </c>
      <c r="D175" s="188" t="s">
        <v>154</v>
      </c>
      <c r="E175" s="189" t="s">
        <v>1294</v>
      </c>
      <c r="F175" s="190" t="s">
        <v>1295</v>
      </c>
      <c r="G175" s="191" t="s">
        <v>183</v>
      </c>
      <c r="H175" s="192">
        <v>34.770000000000003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43</v>
      </c>
      <c r="O175" s="72"/>
      <c r="P175" s="198">
        <f>O175*H175</f>
        <v>0</v>
      </c>
      <c r="Q175" s="198">
        <v>2.9999999999999997E-4</v>
      </c>
      <c r="R175" s="198">
        <f>Q175*H175</f>
        <v>1.0430999999999999E-2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229</v>
      </c>
      <c r="AT175" s="200" t="s">
        <v>154</v>
      </c>
      <c r="AU175" s="200" t="s">
        <v>88</v>
      </c>
      <c r="AY175" s="18" t="s">
        <v>151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86</v>
      </c>
      <c r="BK175" s="201">
        <f>ROUND(I175*H175,2)</f>
        <v>0</v>
      </c>
      <c r="BL175" s="18" t="s">
        <v>229</v>
      </c>
      <c r="BM175" s="200" t="s">
        <v>1296</v>
      </c>
    </row>
    <row r="176" spans="1:65" s="2" customFormat="1" ht="21.75" customHeight="1">
      <c r="A176" s="35"/>
      <c r="B176" s="36"/>
      <c r="C176" s="188" t="s">
        <v>302</v>
      </c>
      <c r="D176" s="188" t="s">
        <v>154</v>
      </c>
      <c r="E176" s="189" t="s">
        <v>1297</v>
      </c>
      <c r="F176" s="190" t="s">
        <v>1298</v>
      </c>
      <c r="G176" s="191" t="s">
        <v>183</v>
      </c>
      <c r="H176" s="192">
        <v>34.770000000000003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43</v>
      </c>
      <c r="O176" s="72"/>
      <c r="P176" s="198">
        <f>O176*H176</f>
        <v>0</v>
      </c>
      <c r="Q176" s="198">
        <v>1.4999999999999999E-2</v>
      </c>
      <c r="R176" s="198">
        <f>Q176*H176</f>
        <v>0.52155000000000007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229</v>
      </c>
      <c r="AT176" s="200" t="s">
        <v>154</v>
      </c>
      <c r="AU176" s="200" t="s">
        <v>88</v>
      </c>
      <c r="AY176" s="18" t="s">
        <v>151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86</v>
      </c>
      <c r="BK176" s="201">
        <f>ROUND(I176*H176,2)</f>
        <v>0</v>
      </c>
      <c r="BL176" s="18" t="s">
        <v>229</v>
      </c>
      <c r="BM176" s="200" t="s">
        <v>1299</v>
      </c>
    </row>
    <row r="177" spans="1:65" s="13" customFormat="1" ht="11.25">
      <c r="B177" s="202"/>
      <c r="C177" s="203"/>
      <c r="D177" s="204" t="s">
        <v>160</v>
      </c>
      <c r="E177" s="205" t="s">
        <v>1</v>
      </c>
      <c r="F177" s="206" t="s">
        <v>1233</v>
      </c>
      <c r="G177" s="203"/>
      <c r="H177" s="207">
        <v>34.770000000000003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160</v>
      </c>
      <c r="AU177" s="213" t="s">
        <v>88</v>
      </c>
      <c r="AV177" s="13" t="s">
        <v>88</v>
      </c>
      <c r="AW177" s="13" t="s">
        <v>34</v>
      </c>
      <c r="AX177" s="13" t="s">
        <v>86</v>
      </c>
      <c r="AY177" s="213" t="s">
        <v>151</v>
      </c>
    </row>
    <row r="178" spans="1:65" s="2" customFormat="1" ht="21.75" customHeight="1">
      <c r="A178" s="35"/>
      <c r="B178" s="36"/>
      <c r="C178" s="188" t="s">
        <v>306</v>
      </c>
      <c r="D178" s="188" t="s">
        <v>154</v>
      </c>
      <c r="E178" s="189" t="s">
        <v>1300</v>
      </c>
      <c r="F178" s="190" t="s">
        <v>1301</v>
      </c>
      <c r="G178" s="191" t="s">
        <v>213</v>
      </c>
      <c r="H178" s="192">
        <v>23.6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43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229</v>
      </c>
      <c r="AT178" s="200" t="s">
        <v>154</v>
      </c>
      <c r="AU178" s="200" t="s">
        <v>88</v>
      </c>
      <c r="AY178" s="18" t="s">
        <v>151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86</v>
      </c>
      <c r="BK178" s="201">
        <f>ROUND(I178*H178,2)</f>
        <v>0</v>
      </c>
      <c r="BL178" s="18" t="s">
        <v>229</v>
      </c>
      <c r="BM178" s="200" t="s">
        <v>1302</v>
      </c>
    </row>
    <row r="179" spans="1:65" s="13" customFormat="1" ht="11.25">
      <c r="B179" s="202"/>
      <c r="C179" s="203"/>
      <c r="D179" s="204" t="s">
        <v>160</v>
      </c>
      <c r="E179" s="205" t="s">
        <v>1</v>
      </c>
      <c r="F179" s="206" t="s">
        <v>1282</v>
      </c>
      <c r="G179" s="203"/>
      <c r="H179" s="207">
        <v>23.6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160</v>
      </c>
      <c r="AU179" s="213" t="s">
        <v>88</v>
      </c>
      <c r="AV179" s="13" t="s">
        <v>88</v>
      </c>
      <c r="AW179" s="13" t="s">
        <v>34</v>
      </c>
      <c r="AX179" s="13" t="s">
        <v>78</v>
      </c>
      <c r="AY179" s="213" t="s">
        <v>151</v>
      </c>
    </row>
    <row r="180" spans="1:65" s="14" customFormat="1" ht="11.25">
      <c r="B180" s="214"/>
      <c r="C180" s="215"/>
      <c r="D180" s="204" t="s">
        <v>160</v>
      </c>
      <c r="E180" s="216" t="s">
        <v>1</v>
      </c>
      <c r="F180" s="217" t="s">
        <v>172</v>
      </c>
      <c r="G180" s="215"/>
      <c r="H180" s="218">
        <v>23.6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160</v>
      </c>
      <c r="AU180" s="224" t="s">
        <v>88</v>
      </c>
      <c r="AV180" s="14" t="s">
        <v>158</v>
      </c>
      <c r="AW180" s="14" t="s">
        <v>34</v>
      </c>
      <c r="AX180" s="14" t="s">
        <v>86</v>
      </c>
      <c r="AY180" s="224" t="s">
        <v>151</v>
      </c>
    </row>
    <row r="181" spans="1:65" s="2" customFormat="1" ht="21.75" customHeight="1">
      <c r="A181" s="35"/>
      <c r="B181" s="36"/>
      <c r="C181" s="250" t="s">
        <v>310</v>
      </c>
      <c r="D181" s="250" t="s">
        <v>291</v>
      </c>
      <c r="E181" s="251" t="s">
        <v>1303</v>
      </c>
      <c r="F181" s="252" t="s">
        <v>1304</v>
      </c>
      <c r="G181" s="253" t="s">
        <v>167</v>
      </c>
      <c r="H181" s="254">
        <v>79</v>
      </c>
      <c r="I181" s="255"/>
      <c r="J181" s="256">
        <f>ROUND(I181*H181,2)</f>
        <v>0</v>
      </c>
      <c r="K181" s="257"/>
      <c r="L181" s="258"/>
      <c r="M181" s="259" t="s">
        <v>1</v>
      </c>
      <c r="N181" s="260" t="s">
        <v>43</v>
      </c>
      <c r="O181" s="72"/>
      <c r="P181" s="198">
        <f>O181*H181</f>
        <v>0</v>
      </c>
      <c r="Q181" s="198">
        <v>4.4999999999999999E-4</v>
      </c>
      <c r="R181" s="198">
        <f>Q181*H181</f>
        <v>3.5549999999999998E-2</v>
      </c>
      <c r="S181" s="198">
        <v>0</v>
      </c>
      <c r="T181" s="19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323</v>
      </c>
      <c r="AT181" s="200" t="s">
        <v>291</v>
      </c>
      <c r="AU181" s="200" t="s">
        <v>88</v>
      </c>
      <c r="AY181" s="18" t="s">
        <v>151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86</v>
      </c>
      <c r="BK181" s="201">
        <f>ROUND(I181*H181,2)</f>
        <v>0</v>
      </c>
      <c r="BL181" s="18" t="s">
        <v>229</v>
      </c>
      <c r="BM181" s="200" t="s">
        <v>1305</v>
      </c>
    </row>
    <row r="182" spans="1:65" s="13" customFormat="1" ht="11.25">
      <c r="B182" s="202"/>
      <c r="C182" s="203"/>
      <c r="D182" s="204" t="s">
        <v>160</v>
      </c>
      <c r="E182" s="205" t="s">
        <v>1</v>
      </c>
      <c r="F182" s="206" t="s">
        <v>1306</v>
      </c>
      <c r="G182" s="203"/>
      <c r="H182" s="207">
        <v>78.667000000000002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160</v>
      </c>
      <c r="AU182" s="213" t="s">
        <v>88</v>
      </c>
      <c r="AV182" s="13" t="s">
        <v>88</v>
      </c>
      <c r="AW182" s="13" t="s">
        <v>34</v>
      </c>
      <c r="AX182" s="13" t="s">
        <v>78</v>
      </c>
      <c r="AY182" s="213" t="s">
        <v>151</v>
      </c>
    </row>
    <row r="183" spans="1:65" s="13" customFormat="1" ht="11.25">
      <c r="B183" s="202"/>
      <c r="C183" s="203"/>
      <c r="D183" s="204" t="s">
        <v>160</v>
      </c>
      <c r="E183" s="205" t="s">
        <v>1</v>
      </c>
      <c r="F183" s="206" t="s">
        <v>1307</v>
      </c>
      <c r="G183" s="203"/>
      <c r="H183" s="207">
        <v>79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160</v>
      </c>
      <c r="AU183" s="213" t="s">
        <v>88</v>
      </c>
      <c r="AV183" s="13" t="s">
        <v>88</v>
      </c>
      <c r="AW183" s="13" t="s">
        <v>34</v>
      </c>
      <c r="AX183" s="13" t="s">
        <v>86</v>
      </c>
      <c r="AY183" s="213" t="s">
        <v>151</v>
      </c>
    </row>
    <row r="184" spans="1:65" s="2" customFormat="1" ht="21.75" customHeight="1">
      <c r="A184" s="35"/>
      <c r="B184" s="36"/>
      <c r="C184" s="188" t="s">
        <v>314</v>
      </c>
      <c r="D184" s="188" t="s">
        <v>154</v>
      </c>
      <c r="E184" s="189" t="s">
        <v>1308</v>
      </c>
      <c r="F184" s="190" t="s">
        <v>1309</v>
      </c>
      <c r="G184" s="191" t="s">
        <v>183</v>
      </c>
      <c r="H184" s="192">
        <v>34.770000000000003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43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229</v>
      </c>
      <c r="AT184" s="200" t="s">
        <v>154</v>
      </c>
      <c r="AU184" s="200" t="s">
        <v>88</v>
      </c>
      <c r="AY184" s="18" t="s">
        <v>151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86</v>
      </c>
      <c r="BK184" s="201">
        <f>ROUND(I184*H184,2)</f>
        <v>0</v>
      </c>
      <c r="BL184" s="18" t="s">
        <v>229</v>
      </c>
      <c r="BM184" s="200" t="s">
        <v>1310</v>
      </c>
    </row>
    <row r="185" spans="1:65" s="13" customFormat="1" ht="11.25">
      <c r="B185" s="202"/>
      <c r="C185" s="203"/>
      <c r="D185" s="204" t="s">
        <v>160</v>
      </c>
      <c r="E185" s="205" t="s">
        <v>1</v>
      </c>
      <c r="F185" s="206" t="s">
        <v>1233</v>
      </c>
      <c r="G185" s="203"/>
      <c r="H185" s="207">
        <v>34.770000000000003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160</v>
      </c>
      <c r="AU185" s="213" t="s">
        <v>88</v>
      </c>
      <c r="AV185" s="13" t="s">
        <v>88</v>
      </c>
      <c r="AW185" s="13" t="s">
        <v>34</v>
      </c>
      <c r="AX185" s="13" t="s">
        <v>86</v>
      </c>
      <c r="AY185" s="213" t="s">
        <v>151</v>
      </c>
    </row>
    <row r="186" spans="1:65" s="2" customFormat="1" ht="33" customHeight="1">
      <c r="A186" s="35"/>
      <c r="B186" s="36"/>
      <c r="C186" s="250" t="s">
        <v>319</v>
      </c>
      <c r="D186" s="250" t="s">
        <v>291</v>
      </c>
      <c r="E186" s="251" t="s">
        <v>1311</v>
      </c>
      <c r="F186" s="252" t="s">
        <v>1312</v>
      </c>
      <c r="G186" s="253" t="s">
        <v>183</v>
      </c>
      <c r="H186" s="254">
        <v>39.985999999999997</v>
      </c>
      <c r="I186" s="255"/>
      <c r="J186" s="256">
        <f>ROUND(I186*H186,2)</f>
        <v>0</v>
      </c>
      <c r="K186" s="257"/>
      <c r="L186" s="258"/>
      <c r="M186" s="259" t="s">
        <v>1</v>
      </c>
      <c r="N186" s="260" t="s">
        <v>43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323</v>
      </c>
      <c r="AT186" s="200" t="s">
        <v>291</v>
      </c>
      <c r="AU186" s="200" t="s">
        <v>88</v>
      </c>
      <c r="AY186" s="18" t="s">
        <v>151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86</v>
      </c>
      <c r="BK186" s="201">
        <f>ROUND(I186*H186,2)</f>
        <v>0</v>
      </c>
      <c r="BL186" s="18" t="s">
        <v>229</v>
      </c>
      <c r="BM186" s="200" t="s">
        <v>1313</v>
      </c>
    </row>
    <row r="187" spans="1:65" s="13" customFormat="1" ht="11.25">
      <c r="B187" s="202"/>
      <c r="C187" s="203"/>
      <c r="D187" s="204" t="s">
        <v>160</v>
      </c>
      <c r="E187" s="203"/>
      <c r="F187" s="206" t="s">
        <v>1314</v>
      </c>
      <c r="G187" s="203"/>
      <c r="H187" s="207">
        <v>39.985999999999997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160</v>
      </c>
      <c r="AU187" s="213" t="s">
        <v>88</v>
      </c>
      <c r="AV187" s="13" t="s">
        <v>88</v>
      </c>
      <c r="AW187" s="13" t="s">
        <v>4</v>
      </c>
      <c r="AX187" s="13" t="s">
        <v>86</v>
      </c>
      <c r="AY187" s="213" t="s">
        <v>151</v>
      </c>
    </row>
    <row r="188" spans="1:65" s="2" customFormat="1" ht="21.75" customHeight="1">
      <c r="A188" s="35"/>
      <c r="B188" s="36"/>
      <c r="C188" s="188" t="s">
        <v>323</v>
      </c>
      <c r="D188" s="188" t="s">
        <v>154</v>
      </c>
      <c r="E188" s="189" t="s">
        <v>1315</v>
      </c>
      <c r="F188" s="190" t="s">
        <v>1316</v>
      </c>
      <c r="G188" s="191" t="s">
        <v>508</v>
      </c>
      <c r="H188" s="261"/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43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229</v>
      </c>
      <c r="AT188" s="200" t="s">
        <v>154</v>
      </c>
      <c r="AU188" s="200" t="s">
        <v>88</v>
      </c>
      <c r="AY188" s="18" t="s">
        <v>151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86</v>
      </c>
      <c r="BK188" s="201">
        <f>ROUND(I188*H188,2)</f>
        <v>0</v>
      </c>
      <c r="BL188" s="18" t="s">
        <v>229</v>
      </c>
      <c r="BM188" s="200" t="s">
        <v>1317</v>
      </c>
    </row>
    <row r="189" spans="1:65" s="12" customFormat="1" ht="22.9" customHeight="1">
      <c r="B189" s="172"/>
      <c r="C189" s="173"/>
      <c r="D189" s="174" t="s">
        <v>77</v>
      </c>
      <c r="E189" s="186" t="s">
        <v>1318</v>
      </c>
      <c r="F189" s="186" t="s">
        <v>1319</v>
      </c>
      <c r="G189" s="173"/>
      <c r="H189" s="173"/>
      <c r="I189" s="176"/>
      <c r="J189" s="187">
        <f>BK189</f>
        <v>0</v>
      </c>
      <c r="K189" s="173"/>
      <c r="L189" s="178"/>
      <c r="M189" s="179"/>
      <c r="N189" s="180"/>
      <c r="O189" s="180"/>
      <c r="P189" s="181">
        <f>SUM(P190:P195)</f>
        <v>0</v>
      </c>
      <c r="Q189" s="180"/>
      <c r="R189" s="181">
        <f>SUM(R190:R195)</f>
        <v>0</v>
      </c>
      <c r="S189" s="180"/>
      <c r="T189" s="182">
        <f>SUM(T190:T195)</f>
        <v>8.6925000000000016E-2</v>
      </c>
      <c r="AR189" s="183" t="s">
        <v>88</v>
      </c>
      <c r="AT189" s="184" t="s">
        <v>77</v>
      </c>
      <c r="AU189" s="184" t="s">
        <v>86</v>
      </c>
      <c r="AY189" s="183" t="s">
        <v>151</v>
      </c>
      <c r="BK189" s="185">
        <f>SUM(BK190:BK195)</f>
        <v>0</v>
      </c>
    </row>
    <row r="190" spans="1:65" s="2" customFormat="1" ht="21.75" customHeight="1">
      <c r="A190" s="35"/>
      <c r="B190" s="36"/>
      <c r="C190" s="188" t="s">
        <v>327</v>
      </c>
      <c r="D190" s="188" t="s">
        <v>154</v>
      </c>
      <c r="E190" s="189" t="s">
        <v>1320</v>
      </c>
      <c r="F190" s="190" t="s">
        <v>1321</v>
      </c>
      <c r="G190" s="191" t="s">
        <v>183</v>
      </c>
      <c r="H190" s="192">
        <v>34.770000000000003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43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2.5000000000000001E-3</v>
      </c>
      <c r="T190" s="199">
        <f>S190*H190</f>
        <v>8.6925000000000016E-2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229</v>
      </c>
      <c r="AT190" s="200" t="s">
        <v>154</v>
      </c>
      <c r="AU190" s="200" t="s">
        <v>88</v>
      </c>
      <c r="AY190" s="18" t="s">
        <v>151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86</v>
      </c>
      <c r="BK190" s="201">
        <f>ROUND(I190*H190,2)</f>
        <v>0</v>
      </c>
      <c r="BL190" s="18" t="s">
        <v>229</v>
      </c>
      <c r="BM190" s="200" t="s">
        <v>1322</v>
      </c>
    </row>
    <row r="191" spans="1:65" s="13" customFormat="1" ht="11.25">
      <c r="B191" s="202"/>
      <c r="C191" s="203"/>
      <c r="D191" s="204" t="s">
        <v>160</v>
      </c>
      <c r="E191" s="205" t="s">
        <v>1</v>
      </c>
      <c r="F191" s="206" t="s">
        <v>1233</v>
      </c>
      <c r="G191" s="203"/>
      <c r="H191" s="207">
        <v>34.770000000000003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160</v>
      </c>
      <c r="AU191" s="213" t="s">
        <v>88</v>
      </c>
      <c r="AV191" s="13" t="s">
        <v>88</v>
      </c>
      <c r="AW191" s="13" t="s">
        <v>34</v>
      </c>
      <c r="AX191" s="13" t="s">
        <v>86</v>
      </c>
      <c r="AY191" s="213" t="s">
        <v>151</v>
      </c>
    </row>
    <row r="192" spans="1:65" s="2" customFormat="1" ht="21.75" customHeight="1">
      <c r="A192" s="35"/>
      <c r="B192" s="36"/>
      <c r="C192" s="188" t="s">
        <v>331</v>
      </c>
      <c r="D192" s="188" t="s">
        <v>154</v>
      </c>
      <c r="E192" s="189" t="s">
        <v>1323</v>
      </c>
      <c r="F192" s="190" t="s">
        <v>1324</v>
      </c>
      <c r="G192" s="191" t="s">
        <v>213</v>
      </c>
      <c r="H192" s="192">
        <v>23.6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43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229</v>
      </c>
      <c r="AT192" s="200" t="s">
        <v>154</v>
      </c>
      <c r="AU192" s="200" t="s">
        <v>88</v>
      </c>
      <c r="AY192" s="18" t="s">
        <v>151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86</v>
      </c>
      <c r="BK192" s="201">
        <f>ROUND(I192*H192,2)</f>
        <v>0</v>
      </c>
      <c r="BL192" s="18" t="s">
        <v>229</v>
      </c>
      <c r="BM192" s="200" t="s">
        <v>1325</v>
      </c>
    </row>
    <row r="193" spans="1:65" s="13" customFormat="1" ht="11.25">
      <c r="B193" s="202"/>
      <c r="C193" s="203"/>
      <c r="D193" s="204" t="s">
        <v>160</v>
      </c>
      <c r="E193" s="205" t="s">
        <v>1</v>
      </c>
      <c r="F193" s="206" t="s">
        <v>1282</v>
      </c>
      <c r="G193" s="203"/>
      <c r="H193" s="207">
        <v>23.6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160</v>
      </c>
      <c r="AU193" s="213" t="s">
        <v>88</v>
      </c>
      <c r="AV193" s="13" t="s">
        <v>88</v>
      </c>
      <c r="AW193" s="13" t="s">
        <v>34</v>
      </c>
      <c r="AX193" s="13" t="s">
        <v>78</v>
      </c>
      <c r="AY193" s="213" t="s">
        <v>151</v>
      </c>
    </row>
    <row r="194" spans="1:65" s="14" customFormat="1" ht="11.25">
      <c r="B194" s="214"/>
      <c r="C194" s="215"/>
      <c r="D194" s="204" t="s">
        <v>160</v>
      </c>
      <c r="E194" s="216" t="s">
        <v>1</v>
      </c>
      <c r="F194" s="217" t="s">
        <v>172</v>
      </c>
      <c r="G194" s="215"/>
      <c r="H194" s="218">
        <v>23.6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160</v>
      </c>
      <c r="AU194" s="224" t="s">
        <v>88</v>
      </c>
      <c r="AV194" s="14" t="s">
        <v>158</v>
      </c>
      <c r="AW194" s="14" t="s">
        <v>34</v>
      </c>
      <c r="AX194" s="14" t="s">
        <v>86</v>
      </c>
      <c r="AY194" s="224" t="s">
        <v>151</v>
      </c>
    </row>
    <row r="195" spans="1:65" s="2" customFormat="1" ht="21.75" customHeight="1">
      <c r="A195" s="35"/>
      <c r="B195" s="36"/>
      <c r="C195" s="188" t="s">
        <v>336</v>
      </c>
      <c r="D195" s="188" t="s">
        <v>154</v>
      </c>
      <c r="E195" s="189" t="s">
        <v>1326</v>
      </c>
      <c r="F195" s="190" t="s">
        <v>1327</v>
      </c>
      <c r="G195" s="191" t="s">
        <v>508</v>
      </c>
      <c r="H195" s="261"/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43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229</v>
      </c>
      <c r="AT195" s="200" t="s">
        <v>154</v>
      </c>
      <c r="AU195" s="200" t="s">
        <v>88</v>
      </c>
      <c r="AY195" s="18" t="s">
        <v>151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86</v>
      </c>
      <c r="BK195" s="201">
        <f>ROUND(I195*H195,2)</f>
        <v>0</v>
      </c>
      <c r="BL195" s="18" t="s">
        <v>229</v>
      </c>
      <c r="BM195" s="200" t="s">
        <v>1328</v>
      </c>
    </row>
    <row r="196" spans="1:65" s="12" customFormat="1" ht="22.9" customHeight="1">
      <c r="B196" s="172"/>
      <c r="C196" s="173"/>
      <c r="D196" s="174" t="s">
        <v>77</v>
      </c>
      <c r="E196" s="186" t="s">
        <v>1329</v>
      </c>
      <c r="F196" s="186" t="s">
        <v>1330</v>
      </c>
      <c r="G196" s="173"/>
      <c r="H196" s="173"/>
      <c r="I196" s="176"/>
      <c r="J196" s="187">
        <f>BK196</f>
        <v>0</v>
      </c>
      <c r="K196" s="173"/>
      <c r="L196" s="178"/>
      <c r="M196" s="179"/>
      <c r="N196" s="180"/>
      <c r="O196" s="180"/>
      <c r="P196" s="181">
        <f>SUM(P197:P211)</f>
        <v>0</v>
      </c>
      <c r="Q196" s="180"/>
      <c r="R196" s="181">
        <f>SUM(R197:R211)</f>
        <v>4.9647799999999999E-2</v>
      </c>
      <c r="S196" s="180"/>
      <c r="T196" s="182">
        <f>SUM(T197:T211)</f>
        <v>0</v>
      </c>
      <c r="AR196" s="183" t="s">
        <v>88</v>
      </c>
      <c r="AT196" s="184" t="s">
        <v>77</v>
      </c>
      <c r="AU196" s="184" t="s">
        <v>86</v>
      </c>
      <c r="AY196" s="183" t="s">
        <v>151</v>
      </c>
      <c r="BK196" s="185">
        <f>SUM(BK197:BK211)</f>
        <v>0</v>
      </c>
    </row>
    <row r="197" spans="1:65" s="2" customFormat="1" ht="21.75" customHeight="1">
      <c r="A197" s="35"/>
      <c r="B197" s="36"/>
      <c r="C197" s="188" t="s">
        <v>341</v>
      </c>
      <c r="D197" s="188" t="s">
        <v>154</v>
      </c>
      <c r="E197" s="189" t="s">
        <v>1331</v>
      </c>
      <c r="F197" s="190" t="s">
        <v>1332</v>
      </c>
      <c r="G197" s="191" t="s">
        <v>183</v>
      </c>
      <c r="H197" s="192">
        <v>107.93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43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229</v>
      </c>
      <c r="AT197" s="200" t="s">
        <v>154</v>
      </c>
      <c r="AU197" s="200" t="s">
        <v>88</v>
      </c>
      <c r="AY197" s="18" t="s">
        <v>151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86</v>
      </c>
      <c r="BK197" s="201">
        <f>ROUND(I197*H197,2)</f>
        <v>0</v>
      </c>
      <c r="BL197" s="18" t="s">
        <v>229</v>
      </c>
      <c r="BM197" s="200" t="s">
        <v>1333</v>
      </c>
    </row>
    <row r="198" spans="1:65" s="2" customFormat="1" ht="21.75" customHeight="1">
      <c r="A198" s="35"/>
      <c r="B198" s="36"/>
      <c r="C198" s="188" t="s">
        <v>345</v>
      </c>
      <c r="D198" s="188" t="s">
        <v>154</v>
      </c>
      <c r="E198" s="189" t="s">
        <v>1334</v>
      </c>
      <c r="F198" s="190" t="s">
        <v>1335</v>
      </c>
      <c r="G198" s="191" t="s">
        <v>213</v>
      </c>
      <c r="H198" s="192">
        <v>50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43</v>
      </c>
      <c r="O198" s="7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229</v>
      </c>
      <c r="AT198" s="200" t="s">
        <v>154</v>
      </c>
      <c r="AU198" s="200" t="s">
        <v>88</v>
      </c>
      <c r="AY198" s="18" t="s">
        <v>151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86</v>
      </c>
      <c r="BK198" s="201">
        <f>ROUND(I198*H198,2)</f>
        <v>0</v>
      </c>
      <c r="BL198" s="18" t="s">
        <v>229</v>
      </c>
      <c r="BM198" s="200" t="s">
        <v>1336</v>
      </c>
    </row>
    <row r="199" spans="1:65" s="2" customFormat="1" ht="21.75" customHeight="1">
      <c r="A199" s="35"/>
      <c r="B199" s="36"/>
      <c r="C199" s="250" t="s">
        <v>349</v>
      </c>
      <c r="D199" s="250" t="s">
        <v>291</v>
      </c>
      <c r="E199" s="251" t="s">
        <v>1337</v>
      </c>
      <c r="F199" s="252" t="s">
        <v>1338</v>
      </c>
      <c r="G199" s="253" t="s">
        <v>213</v>
      </c>
      <c r="H199" s="254">
        <v>52.5</v>
      </c>
      <c r="I199" s="255"/>
      <c r="J199" s="256">
        <f>ROUND(I199*H199,2)</f>
        <v>0</v>
      </c>
      <c r="K199" s="257"/>
      <c r="L199" s="258"/>
      <c r="M199" s="259" t="s">
        <v>1</v>
      </c>
      <c r="N199" s="260" t="s">
        <v>43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323</v>
      </c>
      <c r="AT199" s="200" t="s">
        <v>291</v>
      </c>
      <c r="AU199" s="200" t="s">
        <v>88</v>
      </c>
      <c r="AY199" s="18" t="s">
        <v>151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86</v>
      </c>
      <c r="BK199" s="201">
        <f>ROUND(I199*H199,2)</f>
        <v>0</v>
      </c>
      <c r="BL199" s="18" t="s">
        <v>229</v>
      </c>
      <c r="BM199" s="200" t="s">
        <v>1339</v>
      </c>
    </row>
    <row r="200" spans="1:65" s="13" customFormat="1" ht="11.25">
      <c r="B200" s="202"/>
      <c r="C200" s="203"/>
      <c r="D200" s="204" t="s">
        <v>160</v>
      </c>
      <c r="E200" s="203"/>
      <c r="F200" s="206" t="s">
        <v>1340</v>
      </c>
      <c r="G200" s="203"/>
      <c r="H200" s="207">
        <v>52.5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160</v>
      </c>
      <c r="AU200" s="213" t="s">
        <v>88</v>
      </c>
      <c r="AV200" s="13" t="s">
        <v>88</v>
      </c>
      <c r="AW200" s="13" t="s">
        <v>4</v>
      </c>
      <c r="AX200" s="13" t="s">
        <v>86</v>
      </c>
      <c r="AY200" s="213" t="s">
        <v>151</v>
      </c>
    </row>
    <row r="201" spans="1:65" s="2" customFormat="1" ht="16.5" customHeight="1">
      <c r="A201" s="35"/>
      <c r="B201" s="36"/>
      <c r="C201" s="188" t="s">
        <v>353</v>
      </c>
      <c r="D201" s="188" t="s">
        <v>154</v>
      </c>
      <c r="E201" s="189" t="s">
        <v>1341</v>
      </c>
      <c r="F201" s="190" t="s">
        <v>1342</v>
      </c>
      <c r="G201" s="191" t="s">
        <v>183</v>
      </c>
      <c r="H201" s="192">
        <v>34.770000000000003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43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229</v>
      </c>
      <c r="AT201" s="200" t="s">
        <v>154</v>
      </c>
      <c r="AU201" s="200" t="s">
        <v>88</v>
      </c>
      <c r="AY201" s="18" t="s">
        <v>151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86</v>
      </c>
      <c r="BK201" s="201">
        <f>ROUND(I201*H201,2)</f>
        <v>0</v>
      </c>
      <c r="BL201" s="18" t="s">
        <v>229</v>
      </c>
      <c r="BM201" s="200" t="s">
        <v>1343</v>
      </c>
    </row>
    <row r="202" spans="1:65" s="2" customFormat="1" ht="16.5" customHeight="1">
      <c r="A202" s="35"/>
      <c r="B202" s="36"/>
      <c r="C202" s="250" t="s">
        <v>357</v>
      </c>
      <c r="D202" s="250" t="s">
        <v>291</v>
      </c>
      <c r="E202" s="251" t="s">
        <v>1344</v>
      </c>
      <c r="F202" s="252" t="s">
        <v>1345</v>
      </c>
      <c r="G202" s="253" t="s">
        <v>183</v>
      </c>
      <c r="H202" s="254">
        <v>36.509</v>
      </c>
      <c r="I202" s="255"/>
      <c r="J202" s="256">
        <f>ROUND(I202*H202,2)</f>
        <v>0</v>
      </c>
      <c r="K202" s="257"/>
      <c r="L202" s="258"/>
      <c r="M202" s="259" t="s">
        <v>1</v>
      </c>
      <c r="N202" s="260" t="s">
        <v>43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323</v>
      </c>
      <c r="AT202" s="200" t="s">
        <v>291</v>
      </c>
      <c r="AU202" s="200" t="s">
        <v>88</v>
      </c>
      <c r="AY202" s="18" t="s">
        <v>151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86</v>
      </c>
      <c r="BK202" s="201">
        <f>ROUND(I202*H202,2)</f>
        <v>0</v>
      </c>
      <c r="BL202" s="18" t="s">
        <v>229</v>
      </c>
      <c r="BM202" s="200" t="s">
        <v>1346</v>
      </c>
    </row>
    <row r="203" spans="1:65" s="13" customFormat="1" ht="11.25">
      <c r="B203" s="202"/>
      <c r="C203" s="203"/>
      <c r="D203" s="204" t="s">
        <v>160</v>
      </c>
      <c r="E203" s="203"/>
      <c r="F203" s="206" t="s">
        <v>1347</v>
      </c>
      <c r="G203" s="203"/>
      <c r="H203" s="207">
        <v>36.509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160</v>
      </c>
      <c r="AU203" s="213" t="s">
        <v>88</v>
      </c>
      <c r="AV203" s="13" t="s">
        <v>88</v>
      </c>
      <c r="AW203" s="13" t="s">
        <v>4</v>
      </c>
      <c r="AX203" s="13" t="s">
        <v>86</v>
      </c>
      <c r="AY203" s="213" t="s">
        <v>151</v>
      </c>
    </row>
    <row r="204" spans="1:65" s="2" customFormat="1" ht="21.75" customHeight="1">
      <c r="A204" s="35"/>
      <c r="B204" s="36"/>
      <c r="C204" s="188" t="s">
        <v>361</v>
      </c>
      <c r="D204" s="188" t="s">
        <v>154</v>
      </c>
      <c r="E204" s="189" t="s">
        <v>1348</v>
      </c>
      <c r="F204" s="190" t="s">
        <v>1349</v>
      </c>
      <c r="G204" s="191" t="s">
        <v>183</v>
      </c>
      <c r="H204" s="192">
        <v>25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43</v>
      </c>
      <c r="O204" s="72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229</v>
      </c>
      <c r="AT204" s="200" t="s">
        <v>154</v>
      </c>
      <c r="AU204" s="200" t="s">
        <v>88</v>
      </c>
      <c r="AY204" s="18" t="s">
        <v>151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86</v>
      </c>
      <c r="BK204" s="201">
        <f>ROUND(I204*H204,2)</f>
        <v>0</v>
      </c>
      <c r="BL204" s="18" t="s">
        <v>229</v>
      </c>
      <c r="BM204" s="200" t="s">
        <v>1350</v>
      </c>
    </row>
    <row r="205" spans="1:65" s="2" customFormat="1" ht="16.5" customHeight="1">
      <c r="A205" s="35"/>
      <c r="B205" s="36"/>
      <c r="C205" s="250" t="s">
        <v>366</v>
      </c>
      <c r="D205" s="250" t="s">
        <v>291</v>
      </c>
      <c r="E205" s="251" t="s">
        <v>1344</v>
      </c>
      <c r="F205" s="252" t="s">
        <v>1345</v>
      </c>
      <c r="G205" s="253" t="s">
        <v>183</v>
      </c>
      <c r="H205" s="254">
        <v>26.25</v>
      </c>
      <c r="I205" s="255"/>
      <c r="J205" s="256">
        <f>ROUND(I205*H205,2)</f>
        <v>0</v>
      </c>
      <c r="K205" s="257"/>
      <c r="L205" s="258"/>
      <c r="M205" s="259" t="s">
        <v>1</v>
      </c>
      <c r="N205" s="260" t="s">
        <v>43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323</v>
      </c>
      <c r="AT205" s="200" t="s">
        <v>291</v>
      </c>
      <c r="AU205" s="200" t="s">
        <v>88</v>
      </c>
      <c r="AY205" s="18" t="s">
        <v>151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86</v>
      </c>
      <c r="BK205" s="201">
        <f>ROUND(I205*H205,2)</f>
        <v>0</v>
      </c>
      <c r="BL205" s="18" t="s">
        <v>229</v>
      </c>
      <c r="BM205" s="200" t="s">
        <v>1351</v>
      </c>
    </row>
    <row r="206" spans="1:65" s="13" customFormat="1" ht="11.25">
      <c r="B206" s="202"/>
      <c r="C206" s="203"/>
      <c r="D206" s="204" t="s">
        <v>160</v>
      </c>
      <c r="E206" s="203"/>
      <c r="F206" s="206" t="s">
        <v>1352</v>
      </c>
      <c r="G206" s="203"/>
      <c r="H206" s="207">
        <v>26.25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160</v>
      </c>
      <c r="AU206" s="213" t="s">
        <v>88</v>
      </c>
      <c r="AV206" s="13" t="s">
        <v>88</v>
      </c>
      <c r="AW206" s="13" t="s">
        <v>4</v>
      </c>
      <c r="AX206" s="13" t="s">
        <v>86</v>
      </c>
      <c r="AY206" s="213" t="s">
        <v>151</v>
      </c>
    </row>
    <row r="207" spans="1:65" s="2" customFormat="1" ht="21.75" customHeight="1">
      <c r="A207" s="35"/>
      <c r="B207" s="36"/>
      <c r="C207" s="188" t="s">
        <v>372</v>
      </c>
      <c r="D207" s="188" t="s">
        <v>154</v>
      </c>
      <c r="E207" s="189" t="s">
        <v>1353</v>
      </c>
      <c r="F207" s="190" t="s">
        <v>1354</v>
      </c>
      <c r="G207" s="191" t="s">
        <v>183</v>
      </c>
      <c r="H207" s="192">
        <v>107.93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43</v>
      </c>
      <c r="O207" s="72"/>
      <c r="P207" s="198">
        <f>O207*H207</f>
        <v>0</v>
      </c>
      <c r="Q207" s="198">
        <v>2.0000000000000001E-4</v>
      </c>
      <c r="R207" s="198">
        <f>Q207*H207</f>
        <v>2.1586000000000001E-2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229</v>
      </c>
      <c r="AT207" s="200" t="s">
        <v>154</v>
      </c>
      <c r="AU207" s="200" t="s">
        <v>88</v>
      </c>
      <c r="AY207" s="18" t="s">
        <v>151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86</v>
      </c>
      <c r="BK207" s="201">
        <f>ROUND(I207*H207,2)</f>
        <v>0</v>
      </c>
      <c r="BL207" s="18" t="s">
        <v>229</v>
      </c>
      <c r="BM207" s="200" t="s">
        <v>1355</v>
      </c>
    </row>
    <row r="208" spans="1:65" s="2" customFormat="1" ht="33" customHeight="1">
      <c r="A208" s="35"/>
      <c r="B208" s="36"/>
      <c r="C208" s="188" t="s">
        <v>377</v>
      </c>
      <c r="D208" s="188" t="s">
        <v>154</v>
      </c>
      <c r="E208" s="189" t="s">
        <v>1356</v>
      </c>
      <c r="F208" s="190" t="s">
        <v>1357</v>
      </c>
      <c r="G208" s="191" t="s">
        <v>183</v>
      </c>
      <c r="H208" s="192">
        <v>107.93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43</v>
      </c>
      <c r="O208" s="72"/>
      <c r="P208" s="198">
        <f>O208*H208</f>
        <v>0</v>
      </c>
      <c r="Q208" s="198">
        <v>2.5999999999999998E-4</v>
      </c>
      <c r="R208" s="198">
        <f>Q208*H208</f>
        <v>2.8061799999999998E-2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229</v>
      </c>
      <c r="AT208" s="200" t="s">
        <v>154</v>
      </c>
      <c r="AU208" s="200" t="s">
        <v>88</v>
      </c>
      <c r="AY208" s="18" t="s">
        <v>151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229</v>
      </c>
      <c r="BM208" s="200" t="s">
        <v>1358</v>
      </c>
    </row>
    <row r="209" spans="1:65" s="13" customFormat="1" ht="11.25">
      <c r="B209" s="202"/>
      <c r="C209" s="203"/>
      <c r="D209" s="204" t="s">
        <v>160</v>
      </c>
      <c r="E209" s="205" t="s">
        <v>1</v>
      </c>
      <c r="F209" s="206" t="s">
        <v>1359</v>
      </c>
      <c r="G209" s="203"/>
      <c r="H209" s="207">
        <v>73.16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160</v>
      </c>
      <c r="AU209" s="213" t="s">
        <v>88</v>
      </c>
      <c r="AV209" s="13" t="s">
        <v>88</v>
      </c>
      <c r="AW209" s="13" t="s">
        <v>34</v>
      </c>
      <c r="AX209" s="13" t="s">
        <v>78</v>
      </c>
      <c r="AY209" s="213" t="s">
        <v>151</v>
      </c>
    </row>
    <row r="210" spans="1:65" s="13" customFormat="1" ht="11.25">
      <c r="B210" s="202"/>
      <c r="C210" s="203"/>
      <c r="D210" s="204" t="s">
        <v>160</v>
      </c>
      <c r="E210" s="205" t="s">
        <v>1</v>
      </c>
      <c r="F210" s="206" t="s">
        <v>1233</v>
      </c>
      <c r="G210" s="203"/>
      <c r="H210" s="207">
        <v>34.770000000000003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160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151</v>
      </c>
    </row>
    <row r="211" spans="1:65" s="14" customFormat="1" ht="11.25">
      <c r="B211" s="214"/>
      <c r="C211" s="215"/>
      <c r="D211" s="204" t="s">
        <v>160</v>
      </c>
      <c r="E211" s="216" t="s">
        <v>1</v>
      </c>
      <c r="F211" s="217" t="s">
        <v>172</v>
      </c>
      <c r="G211" s="215"/>
      <c r="H211" s="218">
        <v>107.93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160</v>
      </c>
      <c r="AU211" s="224" t="s">
        <v>88</v>
      </c>
      <c r="AV211" s="14" t="s">
        <v>158</v>
      </c>
      <c r="AW211" s="14" t="s">
        <v>34</v>
      </c>
      <c r="AX211" s="14" t="s">
        <v>86</v>
      </c>
      <c r="AY211" s="224" t="s">
        <v>151</v>
      </c>
    </row>
    <row r="212" spans="1:65" s="12" customFormat="1" ht="25.9" customHeight="1">
      <c r="B212" s="172"/>
      <c r="C212" s="173"/>
      <c r="D212" s="174" t="s">
        <v>77</v>
      </c>
      <c r="E212" s="175" t="s">
        <v>683</v>
      </c>
      <c r="F212" s="175" t="s">
        <v>684</v>
      </c>
      <c r="G212" s="173"/>
      <c r="H212" s="173"/>
      <c r="I212" s="176"/>
      <c r="J212" s="177">
        <f>BK212</f>
        <v>0</v>
      </c>
      <c r="K212" s="173"/>
      <c r="L212" s="178"/>
      <c r="M212" s="179"/>
      <c r="N212" s="180"/>
      <c r="O212" s="180"/>
      <c r="P212" s="181">
        <f>SUM(P213:P218)</f>
        <v>0</v>
      </c>
      <c r="Q212" s="180"/>
      <c r="R212" s="181">
        <f>SUM(R213:R218)</f>
        <v>0</v>
      </c>
      <c r="S212" s="180"/>
      <c r="T212" s="182">
        <f>SUM(T213:T218)</f>
        <v>0</v>
      </c>
      <c r="AR212" s="183" t="s">
        <v>152</v>
      </c>
      <c r="AT212" s="184" t="s">
        <v>77</v>
      </c>
      <c r="AU212" s="184" t="s">
        <v>78</v>
      </c>
      <c r="AY212" s="183" t="s">
        <v>151</v>
      </c>
      <c r="BK212" s="185">
        <f>SUM(BK213:BK218)</f>
        <v>0</v>
      </c>
    </row>
    <row r="213" spans="1:65" s="2" customFormat="1" ht="33" customHeight="1">
      <c r="A213" s="35"/>
      <c r="B213" s="36"/>
      <c r="C213" s="188" t="s">
        <v>383</v>
      </c>
      <c r="D213" s="188" t="s">
        <v>154</v>
      </c>
      <c r="E213" s="189" t="s">
        <v>1360</v>
      </c>
      <c r="F213" s="190" t="s">
        <v>1361</v>
      </c>
      <c r="G213" s="191" t="s">
        <v>213</v>
      </c>
      <c r="H213" s="192">
        <v>20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43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491</v>
      </c>
      <c r="AT213" s="200" t="s">
        <v>154</v>
      </c>
      <c r="AU213" s="200" t="s">
        <v>86</v>
      </c>
      <c r="AY213" s="18" t="s">
        <v>151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86</v>
      </c>
      <c r="BK213" s="201">
        <f>ROUND(I213*H213,2)</f>
        <v>0</v>
      </c>
      <c r="BL213" s="18" t="s">
        <v>491</v>
      </c>
      <c r="BM213" s="200" t="s">
        <v>1362</v>
      </c>
    </row>
    <row r="214" spans="1:65" s="2" customFormat="1" ht="87.75">
      <c r="A214" s="35"/>
      <c r="B214" s="36"/>
      <c r="C214" s="37"/>
      <c r="D214" s="204" t="s">
        <v>279</v>
      </c>
      <c r="E214" s="37"/>
      <c r="F214" s="246" t="s">
        <v>1363</v>
      </c>
      <c r="G214" s="37"/>
      <c r="H214" s="37"/>
      <c r="I214" s="247"/>
      <c r="J214" s="37"/>
      <c r="K214" s="37"/>
      <c r="L214" s="40"/>
      <c r="M214" s="248"/>
      <c r="N214" s="249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279</v>
      </c>
      <c r="AU214" s="18" t="s">
        <v>86</v>
      </c>
    </row>
    <row r="215" spans="1:65" s="2" customFormat="1" ht="16.5" customHeight="1">
      <c r="A215" s="35"/>
      <c r="B215" s="36"/>
      <c r="C215" s="188" t="s">
        <v>389</v>
      </c>
      <c r="D215" s="188" t="s">
        <v>154</v>
      </c>
      <c r="E215" s="189" t="s">
        <v>1364</v>
      </c>
      <c r="F215" s="190" t="s">
        <v>687</v>
      </c>
      <c r="G215" s="191" t="s">
        <v>1365</v>
      </c>
      <c r="H215" s="192">
        <v>1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43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491</v>
      </c>
      <c r="AT215" s="200" t="s">
        <v>154</v>
      </c>
      <c r="AU215" s="200" t="s">
        <v>86</v>
      </c>
      <c r="AY215" s="18" t="s">
        <v>151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86</v>
      </c>
      <c r="BK215" s="201">
        <f>ROUND(I215*H215,2)</f>
        <v>0</v>
      </c>
      <c r="BL215" s="18" t="s">
        <v>491</v>
      </c>
      <c r="BM215" s="200" t="s">
        <v>1366</v>
      </c>
    </row>
    <row r="216" spans="1:65" s="2" customFormat="1" ht="16.5" customHeight="1">
      <c r="A216" s="35"/>
      <c r="B216" s="36"/>
      <c r="C216" s="188" t="s">
        <v>393</v>
      </c>
      <c r="D216" s="188" t="s">
        <v>154</v>
      </c>
      <c r="E216" s="189" t="s">
        <v>1367</v>
      </c>
      <c r="F216" s="190" t="s">
        <v>1368</v>
      </c>
      <c r="G216" s="191" t="s">
        <v>1365</v>
      </c>
      <c r="H216" s="192">
        <v>1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43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491</v>
      </c>
      <c r="AT216" s="200" t="s">
        <v>154</v>
      </c>
      <c r="AU216" s="200" t="s">
        <v>86</v>
      </c>
      <c r="AY216" s="18" t="s">
        <v>151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86</v>
      </c>
      <c r="BK216" s="201">
        <f>ROUND(I216*H216,2)</f>
        <v>0</v>
      </c>
      <c r="BL216" s="18" t="s">
        <v>491</v>
      </c>
      <c r="BM216" s="200" t="s">
        <v>1369</v>
      </c>
    </row>
    <row r="217" spans="1:65" s="2" customFormat="1" ht="21.75" customHeight="1">
      <c r="A217" s="35"/>
      <c r="B217" s="36"/>
      <c r="C217" s="188" t="s">
        <v>402</v>
      </c>
      <c r="D217" s="188" t="s">
        <v>154</v>
      </c>
      <c r="E217" s="189" t="s">
        <v>1370</v>
      </c>
      <c r="F217" s="190" t="s">
        <v>1371</v>
      </c>
      <c r="G217" s="191" t="s">
        <v>167</v>
      </c>
      <c r="H217" s="192">
        <v>1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43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491</v>
      </c>
      <c r="AT217" s="200" t="s">
        <v>154</v>
      </c>
      <c r="AU217" s="200" t="s">
        <v>86</v>
      </c>
      <c r="AY217" s="18" t="s">
        <v>151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86</v>
      </c>
      <c r="BK217" s="201">
        <f>ROUND(I217*H217,2)</f>
        <v>0</v>
      </c>
      <c r="BL217" s="18" t="s">
        <v>491</v>
      </c>
      <c r="BM217" s="200" t="s">
        <v>1372</v>
      </c>
    </row>
    <row r="218" spans="1:65" s="2" customFormat="1" ht="16.5" customHeight="1">
      <c r="A218" s="35"/>
      <c r="B218" s="36"/>
      <c r="C218" s="250" t="s">
        <v>409</v>
      </c>
      <c r="D218" s="250" t="s">
        <v>291</v>
      </c>
      <c r="E218" s="251" t="s">
        <v>1373</v>
      </c>
      <c r="F218" s="252" t="s">
        <v>1374</v>
      </c>
      <c r="G218" s="253" t="s">
        <v>1365</v>
      </c>
      <c r="H218" s="254">
        <v>1</v>
      </c>
      <c r="I218" s="255"/>
      <c r="J218" s="256">
        <f>ROUND(I218*H218,2)</f>
        <v>0</v>
      </c>
      <c r="K218" s="257"/>
      <c r="L218" s="258"/>
      <c r="M218" s="270" t="s">
        <v>1</v>
      </c>
      <c r="N218" s="271" t="s">
        <v>43</v>
      </c>
      <c r="O218" s="264"/>
      <c r="P218" s="265">
        <f>O218*H218</f>
        <v>0</v>
      </c>
      <c r="Q218" s="265">
        <v>0</v>
      </c>
      <c r="R218" s="265">
        <f>Q218*H218</f>
        <v>0</v>
      </c>
      <c r="S218" s="265">
        <v>0</v>
      </c>
      <c r="T218" s="26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696</v>
      </c>
      <c r="AT218" s="200" t="s">
        <v>291</v>
      </c>
      <c r="AU218" s="200" t="s">
        <v>86</v>
      </c>
      <c r="AY218" s="18" t="s">
        <v>151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86</v>
      </c>
      <c r="BK218" s="201">
        <f>ROUND(I218*H218,2)</f>
        <v>0</v>
      </c>
      <c r="BL218" s="18" t="s">
        <v>491</v>
      </c>
      <c r="BM218" s="200" t="s">
        <v>1375</v>
      </c>
    </row>
    <row r="219" spans="1:65" s="2" customFormat="1" ht="6.95" customHeight="1">
      <c r="A219" s="35"/>
      <c r="B219" s="55"/>
      <c r="C219" s="56"/>
      <c r="D219" s="56"/>
      <c r="E219" s="56"/>
      <c r="F219" s="56"/>
      <c r="G219" s="56"/>
      <c r="H219" s="56"/>
      <c r="I219" s="56"/>
      <c r="J219" s="56"/>
      <c r="K219" s="56"/>
      <c r="L219" s="40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sheetProtection algorithmName="SHA-512" hashValue="ua/kbRTgE8LWXV+VVsh7lccXOr3FiVDzTEMbtaXsHxO6bh0ua51axq2Y3zF8VCNIvDQ2PPqDFXVqMCmEuZ5PTQ==" saltValue="JviuTf4lLV8nY+VbMpj9Rl9sBZoMTWI6p0+n6YcnpBuq465dygsYTW8BiVJy8QcZe9L6S2aVioyaJAltUC5G+w==" spinCount="100000" sheet="1" objects="1" scenarios="1" formatColumns="0" formatRows="0" autoFilter="0"/>
  <autoFilter ref="C129:K218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1376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ROUND((SUM(BE143:BE589)),  2)</f>
        <v>0</v>
      </c>
      <c r="G33" s="35"/>
      <c r="H33" s="35"/>
      <c r="I33" s="125">
        <v>0.21</v>
      </c>
      <c r="J33" s="124">
        <f>ROUND(((SUM(BE143:BE589))*I33),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ROUND((SUM(BF143:BF589)),  2)</f>
        <v>0</v>
      </c>
      <c r="G34" s="35"/>
      <c r="H34" s="35"/>
      <c r="I34" s="125">
        <v>0.15</v>
      </c>
      <c r="J34" s="124">
        <f>ROUND(((SUM(BF143:BF589))*I34),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ROUND((SUM(BG143:BG589)),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ROUND((SUM(BH143:BH589)),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ROUND((SUM(BI143:BI589)),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SO.05 - Oprava dopravní kanceláře a zázemí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2:12" s="9" customFormat="1" ht="24.95" customHeight="1">
      <c r="B97" s="148"/>
      <c r="C97" s="149"/>
      <c r="D97" s="150" t="s">
        <v>118</v>
      </c>
      <c r="E97" s="151"/>
      <c r="F97" s="151"/>
      <c r="G97" s="151"/>
      <c r="H97" s="151"/>
      <c r="I97" s="151"/>
      <c r="J97" s="152">
        <f>J144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119</v>
      </c>
      <c r="E98" s="157"/>
      <c r="F98" s="157"/>
      <c r="G98" s="157"/>
      <c r="H98" s="157"/>
      <c r="I98" s="157"/>
      <c r="J98" s="158">
        <f>J145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120</v>
      </c>
      <c r="E99" s="157"/>
      <c r="F99" s="157"/>
      <c r="G99" s="157"/>
      <c r="H99" s="157"/>
      <c r="I99" s="157"/>
      <c r="J99" s="158">
        <f>J157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122</v>
      </c>
      <c r="E100" s="157"/>
      <c r="F100" s="157"/>
      <c r="G100" s="157"/>
      <c r="H100" s="157"/>
      <c r="I100" s="157"/>
      <c r="J100" s="158">
        <f>J207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123</v>
      </c>
      <c r="E101" s="157"/>
      <c r="F101" s="157"/>
      <c r="G101" s="157"/>
      <c r="H101" s="157"/>
      <c r="I101" s="157"/>
      <c r="J101" s="158">
        <f>J276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124</v>
      </c>
      <c r="E102" s="157"/>
      <c r="F102" s="157"/>
      <c r="G102" s="157"/>
      <c r="H102" s="157"/>
      <c r="I102" s="157"/>
      <c r="J102" s="158">
        <f>J290</f>
        <v>0</v>
      </c>
      <c r="K102" s="155"/>
      <c r="L102" s="159"/>
    </row>
    <row r="103" spans="2:12" s="9" customFormat="1" ht="24.95" customHeight="1">
      <c r="B103" s="148"/>
      <c r="C103" s="149"/>
      <c r="D103" s="150" t="s">
        <v>125</v>
      </c>
      <c r="E103" s="151"/>
      <c r="F103" s="151"/>
      <c r="G103" s="151"/>
      <c r="H103" s="151"/>
      <c r="I103" s="151"/>
      <c r="J103" s="152">
        <f>J292</f>
        <v>0</v>
      </c>
      <c r="K103" s="149"/>
      <c r="L103" s="153"/>
    </row>
    <row r="104" spans="2:12" s="10" customFormat="1" ht="19.899999999999999" customHeight="1">
      <c r="B104" s="154"/>
      <c r="C104" s="155"/>
      <c r="D104" s="156" t="s">
        <v>1377</v>
      </c>
      <c r="E104" s="157"/>
      <c r="F104" s="157"/>
      <c r="G104" s="157"/>
      <c r="H104" s="157"/>
      <c r="I104" s="157"/>
      <c r="J104" s="158">
        <f>J293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1378</v>
      </c>
      <c r="E105" s="157"/>
      <c r="F105" s="157"/>
      <c r="G105" s="157"/>
      <c r="H105" s="157"/>
      <c r="I105" s="157"/>
      <c r="J105" s="158">
        <f>J312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1379</v>
      </c>
      <c r="E106" s="157"/>
      <c r="F106" s="157"/>
      <c r="G106" s="157"/>
      <c r="H106" s="157"/>
      <c r="I106" s="157"/>
      <c r="J106" s="158">
        <f>J317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1380</v>
      </c>
      <c r="E107" s="157"/>
      <c r="F107" s="157"/>
      <c r="G107" s="157"/>
      <c r="H107" s="157"/>
      <c r="I107" s="157"/>
      <c r="J107" s="158">
        <f>J325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1381</v>
      </c>
      <c r="E108" s="157"/>
      <c r="F108" s="157"/>
      <c r="G108" s="157"/>
      <c r="H108" s="157"/>
      <c r="I108" s="157"/>
      <c r="J108" s="158">
        <f>J335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1382</v>
      </c>
      <c r="E109" s="157"/>
      <c r="F109" s="157"/>
      <c r="G109" s="157"/>
      <c r="H109" s="157"/>
      <c r="I109" s="157"/>
      <c r="J109" s="158">
        <f>J347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1383</v>
      </c>
      <c r="E110" s="157"/>
      <c r="F110" s="157"/>
      <c r="G110" s="157"/>
      <c r="H110" s="157"/>
      <c r="I110" s="157"/>
      <c r="J110" s="158">
        <f>J350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1384</v>
      </c>
      <c r="E111" s="157"/>
      <c r="F111" s="157"/>
      <c r="G111" s="157"/>
      <c r="H111" s="157"/>
      <c r="I111" s="157"/>
      <c r="J111" s="158">
        <f>J358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129</v>
      </c>
      <c r="E112" s="157"/>
      <c r="F112" s="157"/>
      <c r="G112" s="157"/>
      <c r="H112" s="157"/>
      <c r="I112" s="157"/>
      <c r="J112" s="158">
        <f>J361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731</v>
      </c>
      <c r="E113" s="157"/>
      <c r="F113" s="157"/>
      <c r="G113" s="157"/>
      <c r="H113" s="157"/>
      <c r="I113" s="157"/>
      <c r="J113" s="158">
        <f>J366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1208</v>
      </c>
      <c r="E114" s="157"/>
      <c r="F114" s="157"/>
      <c r="G114" s="157"/>
      <c r="H114" s="157"/>
      <c r="I114" s="157"/>
      <c r="J114" s="158">
        <f>J380</f>
        <v>0</v>
      </c>
      <c r="K114" s="155"/>
      <c r="L114" s="159"/>
    </row>
    <row r="115" spans="1:31" s="10" customFormat="1" ht="19.899999999999999" customHeight="1">
      <c r="B115" s="154"/>
      <c r="C115" s="155"/>
      <c r="D115" s="156" t="s">
        <v>131</v>
      </c>
      <c r="E115" s="157"/>
      <c r="F115" s="157"/>
      <c r="G115" s="157"/>
      <c r="H115" s="157"/>
      <c r="I115" s="157"/>
      <c r="J115" s="158">
        <f>J411</f>
        <v>0</v>
      </c>
      <c r="K115" s="155"/>
      <c r="L115" s="159"/>
    </row>
    <row r="116" spans="1:31" s="10" customFormat="1" ht="19.899999999999999" customHeight="1">
      <c r="B116" s="154"/>
      <c r="C116" s="155"/>
      <c r="D116" s="156" t="s">
        <v>1209</v>
      </c>
      <c r="E116" s="157"/>
      <c r="F116" s="157"/>
      <c r="G116" s="157"/>
      <c r="H116" s="157"/>
      <c r="I116" s="157"/>
      <c r="J116" s="158">
        <f>J427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1210</v>
      </c>
      <c r="E117" s="157"/>
      <c r="F117" s="157"/>
      <c r="G117" s="157"/>
      <c r="H117" s="157"/>
      <c r="I117" s="157"/>
      <c r="J117" s="158">
        <f>J458</f>
        <v>0</v>
      </c>
      <c r="K117" s="155"/>
      <c r="L117" s="159"/>
    </row>
    <row r="118" spans="1:31" s="10" customFormat="1" ht="19.899999999999999" customHeight="1">
      <c r="B118" s="154"/>
      <c r="C118" s="155"/>
      <c r="D118" s="156" t="s">
        <v>1385</v>
      </c>
      <c r="E118" s="157"/>
      <c r="F118" s="157"/>
      <c r="G118" s="157"/>
      <c r="H118" s="157"/>
      <c r="I118" s="157"/>
      <c r="J118" s="158">
        <f>J500</f>
        <v>0</v>
      </c>
      <c r="K118" s="155"/>
      <c r="L118" s="159"/>
    </row>
    <row r="119" spans="1:31" s="10" customFormat="1" ht="19.899999999999999" customHeight="1">
      <c r="B119" s="154"/>
      <c r="C119" s="155"/>
      <c r="D119" s="156" t="s">
        <v>133</v>
      </c>
      <c r="E119" s="157"/>
      <c r="F119" s="157"/>
      <c r="G119" s="157"/>
      <c r="H119" s="157"/>
      <c r="I119" s="157"/>
      <c r="J119" s="158">
        <f>J515</f>
        <v>0</v>
      </c>
      <c r="K119" s="155"/>
      <c r="L119" s="159"/>
    </row>
    <row r="120" spans="1:31" s="10" customFormat="1" ht="19.899999999999999" customHeight="1">
      <c r="B120" s="154"/>
      <c r="C120" s="155"/>
      <c r="D120" s="156" t="s">
        <v>1211</v>
      </c>
      <c r="E120" s="157"/>
      <c r="F120" s="157"/>
      <c r="G120" s="157"/>
      <c r="H120" s="157"/>
      <c r="I120" s="157"/>
      <c r="J120" s="158">
        <f>J522</f>
        <v>0</v>
      </c>
      <c r="K120" s="155"/>
      <c r="L120" s="159"/>
    </row>
    <row r="121" spans="1:31" s="9" customFormat="1" ht="24.95" customHeight="1">
      <c r="B121" s="148"/>
      <c r="C121" s="149"/>
      <c r="D121" s="150" t="s">
        <v>1386</v>
      </c>
      <c r="E121" s="151"/>
      <c r="F121" s="151"/>
      <c r="G121" s="151"/>
      <c r="H121" s="151"/>
      <c r="I121" s="151"/>
      <c r="J121" s="152">
        <f>J583</f>
        <v>0</v>
      </c>
      <c r="K121" s="149"/>
      <c r="L121" s="153"/>
    </row>
    <row r="122" spans="1:31" s="10" customFormat="1" ht="19.899999999999999" customHeight="1">
      <c r="B122" s="154"/>
      <c r="C122" s="155"/>
      <c r="D122" s="156" t="s">
        <v>1387</v>
      </c>
      <c r="E122" s="157"/>
      <c r="F122" s="157"/>
      <c r="G122" s="157"/>
      <c r="H122" s="157"/>
      <c r="I122" s="157"/>
      <c r="J122" s="158">
        <f>J584</f>
        <v>0</v>
      </c>
      <c r="K122" s="155"/>
      <c r="L122" s="159"/>
    </row>
    <row r="123" spans="1:31" s="9" customFormat="1" ht="24.95" customHeight="1">
      <c r="B123" s="148"/>
      <c r="C123" s="149"/>
      <c r="D123" s="150" t="s">
        <v>734</v>
      </c>
      <c r="E123" s="151"/>
      <c r="F123" s="151"/>
      <c r="G123" s="151"/>
      <c r="H123" s="151"/>
      <c r="I123" s="151"/>
      <c r="J123" s="152">
        <f>J587</f>
        <v>0</v>
      </c>
      <c r="K123" s="149"/>
      <c r="L123" s="153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6.95" customHeight="1">
      <c r="A129" s="35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4.95" customHeight="1">
      <c r="A130" s="35"/>
      <c r="B130" s="36"/>
      <c r="C130" s="24" t="s">
        <v>136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320" t="str">
        <f>E7</f>
        <v>Sázava ON - oprava</v>
      </c>
      <c r="F133" s="321"/>
      <c r="G133" s="321"/>
      <c r="H133" s="321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111</v>
      </c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272" t="str">
        <f>E9</f>
        <v>SO.05 - Oprava dopravní kanceláře a zázemí</v>
      </c>
      <c r="F135" s="322"/>
      <c r="G135" s="322"/>
      <c r="H135" s="322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20</v>
      </c>
      <c r="D137" s="37"/>
      <c r="E137" s="37"/>
      <c r="F137" s="28" t="str">
        <f>F12</f>
        <v>Sázava</v>
      </c>
      <c r="G137" s="37"/>
      <c r="H137" s="37"/>
      <c r="I137" s="30" t="s">
        <v>22</v>
      </c>
      <c r="J137" s="67" t="str">
        <f>IF(J12="","",J12)</f>
        <v>5. 3. 2021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24</v>
      </c>
      <c r="D139" s="37"/>
      <c r="E139" s="37"/>
      <c r="F139" s="28" t="str">
        <f>E15</f>
        <v>Správa železnic, státní organizace</v>
      </c>
      <c r="G139" s="37"/>
      <c r="H139" s="37"/>
      <c r="I139" s="30" t="s">
        <v>32</v>
      </c>
      <c r="J139" s="33" t="str">
        <f>E21</f>
        <v xml:space="preserve"> 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2" customHeight="1">
      <c r="A140" s="35"/>
      <c r="B140" s="36"/>
      <c r="C140" s="30" t="s">
        <v>30</v>
      </c>
      <c r="D140" s="37"/>
      <c r="E140" s="37"/>
      <c r="F140" s="28" t="str">
        <f>IF(E18="","",E18)</f>
        <v>Vyplň údaj</v>
      </c>
      <c r="G140" s="37"/>
      <c r="H140" s="37"/>
      <c r="I140" s="30" t="s">
        <v>35</v>
      </c>
      <c r="J140" s="33" t="str">
        <f>E24</f>
        <v>L. Malý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60"/>
      <c r="B142" s="161"/>
      <c r="C142" s="162" t="s">
        <v>137</v>
      </c>
      <c r="D142" s="163" t="s">
        <v>63</v>
      </c>
      <c r="E142" s="163" t="s">
        <v>59</v>
      </c>
      <c r="F142" s="163" t="s">
        <v>60</v>
      </c>
      <c r="G142" s="163" t="s">
        <v>138</v>
      </c>
      <c r="H142" s="163" t="s">
        <v>139</v>
      </c>
      <c r="I142" s="163" t="s">
        <v>140</v>
      </c>
      <c r="J142" s="164" t="s">
        <v>115</v>
      </c>
      <c r="K142" s="165" t="s">
        <v>141</v>
      </c>
      <c r="L142" s="166"/>
      <c r="M142" s="76" t="s">
        <v>1</v>
      </c>
      <c r="N142" s="77" t="s">
        <v>42</v>
      </c>
      <c r="O142" s="77" t="s">
        <v>142</v>
      </c>
      <c r="P142" s="77" t="s">
        <v>143</v>
      </c>
      <c r="Q142" s="77" t="s">
        <v>144</v>
      </c>
      <c r="R142" s="77" t="s">
        <v>145</v>
      </c>
      <c r="S142" s="77" t="s">
        <v>146</v>
      </c>
      <c r="T142" s="78" t="s">
        <v>147</v>
      </c>
      <c r="U142" s="160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/>
    </row>
    <row r="143" spans="1:63" s="2" customFormat="1" ht="22.9" customHeight="1">
      <c r="A143" s="35"/>
      <c r="B143" s="36"/>
      <c r="C143" s="83" t="s">
        <v>148</v>
      </c>
      <c r="D143" s="37"/>
      <c r="E143" s="37"/>
      <c r="F143" s="37"/>
      <c r="G143" s="37"/>
      <c r="H143" s="37"/>
      <c r="I143" s="37"/>
      <c r="J143" s="167">
        <f>BK143</f>
        <v>0</v>
      </c>
      <c r="K143" s="37"/>
      <c r="L143" s="40"/>
      <c r="M143" s="79"/>
      <c r="N143" s="168"/>
      <c r="O143" s="80"/>
      <c r="P143" s="169">
        <f>P144+P292+P583+P587</f>
        <v>0</v>
      </c>
      <c r="Q143" s="80"/>
      <c r="R143" s="169">
        <f>R144+R292+R583+R587</f>
        <v>47.40842644</v>
      </c>
      <c r="S143" s="80"/>
      <c r="T143" s="170">
        <f>T144+T292+T583+T587</f>
        <v>45.034532500000005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77</v>
      </c>
      <c r="AU143" s="18" t="s">
        <v>117</v>
      </c>
      <c r="BK143" s="171">
        <f>BK144+BK292+BK583+BK587</f>
        <v>0</v>
      </c>
    </row>
    <row r="144" spans="1:63" s="12" customFormat="1" ht="25.9" customHeight="1">
      <c r="B144" s="172"/>
      <c r="C144" s="173"/>
      <c r="D144" s="174" t="s">
        <v>77</v>
      </c>
      <c r="E144" s="175" t="s">
        <v>149</v>
      </c>
      <c r="F144" s="175" t="s">
        <v>150</v>
      </c>
      <c r="G144" s="173"/>
      <c r="H144" s="173"/>
      <c r="I144" s="176"/>
      <c r="J144" s="177">
        <f>BK144</f>
        <v>0</v>
      </c>
      <c r="K144" s="173"/>
      <c r="L144" s="178"/>
      <c r="M144" s="179"/>
      <c r="N144" s="180"/>
      <c r="O144" s="180"/>
      <c r="P144" s="181">
        <f>P145+P157+P207+P276+P290</f>
        <v>0</v>
      </c>
      <c r="Q144" s="180"/>
      <c r="R144" s="181">
        <f>R145+R157+R207+R276+R290</f>
        <v>44.298426309999996</v>
      </c>
      <c r="S144" s="180"/>
      <c r="T144" s="182">
        <f>T145+T157+T207+T276+T290</f>
        <v>39.422020000000003</v>
      </c>
      <c r="AR144" s="183" t="s">
        <v>86</v>
      </c>
      <c r="AT144" s="184" t="s">
        <v>77</v>
      </c>
      <c r="AU144" s="184" t="s">
        <v>78</v>
      </c>
      <c r="AY144" s="183" t="s">
        <v>151</v>
      </c>
      <c r="BK144" s="185">
        <f>BK145+BK157+BK207+BK276+BK290</f>
        <v>0</v>
      </c>
    </row>
    <row r="145" spans="1:65" s="12" customFormat="1" ht="22.9" customHeight="1">
      <c r="B145" s="172"/>
      <c r="C145" s="173"/>
      <c r="D145" s="174" t="s">
        <v>77</v>
      </c>
      <c r="E145" s="186" t="s">
        <v>152</v>
      </c>
      <c r="F145" s="186" t="s">
        <v>153</v>
      </c>
      <c r="G145" s="173"/>
      <c r="H145" s="173"/>
      <c r="I145" s="176"/>
      <c r="J145" s="187">
        <f>BK145</f>
        <v>0</v>
      </c>
      <c r="K145" s="173"/>
      <c r="L145" s="178"/>
      <c r="M145" s="179"/>
      <c r="N145" s="180"/>
      <c r="O145" s="180"/>
      <c r="P145" s="181">
        <f>SUM(P146:P156)</f>
        <v>0</v>
      </c>
      <c r="Q145" s="180"/>
      <c r="R145" s="181">
        <f>SUM(R146:R156)</f>
        <v>0.6363525000000001</v>
      </c>
      <c r="S145" s="180"/>
      <c r="T145" s="182">
        <f>SUM(T146:T156)</f>
        <v>0</v>
      </c>
      <c r="AR145" s="183" t="s">
        <v>86</v>
      </c>
      <c r="AT145" s="184" t="s">
        <v>77</v>
      </c>
      <c r="AU145" s="184" t="s">
        <v>86</v>
      </c>
      <c r="AY145" s="183" t="s">
        <v>151</v>
      </c>
      <c r="BK145" s="185">
        <f>SUM(BK146:BK156)</f>
        <v>0</v>
      </c>
    </row>
    <row r="146" spans="1:65" s="2" customFormat="1" ht="21.75" customHeight="1">
      <c r="A146" s="35"/>
      <c r="B146" s="36"/>
      <c r="C146" s="188" t="s">
        <v>86</v>
      </c>
      <c r="D146" s="188" t="s">
        <v>154</v>
      </c>
      <c r="E146" s="189" t="s">
        <v>1388</v>
      </c>
      <c r="F146" s="190" t="s">
        <v>1389</v>
      </c>
      <c r="G146" s="191" t="s">
        <v>167</v>
      </c>
      <c r="H146" s="192">
        <v>2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6.8799999999999998E-3</v>
      </c>
      <c r="R146" s="198">
        <f>Q146*H146</f>
        <v>1.376E-2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158</v>
      </c>
      <c r="AT146" s="200" t="s">
        <v>154</v>
      </c>
      <c r="AU146" s="200" t="s">
        <v>88</v>
      </c>
      <c r="AY146" s="18" t="s">
        <v>151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86</v>
      </c>
      <c r="BK146" s="201">
        <f>ROUND(I146*H146,2)</f>
        <v>0</v>
      </c>
      <c r="BL146" s="18" t="s">
        <v>158</v>
      </c>
      <c r="BM146" s="200" t="s">
        <v>1390</v>
      </c>
    </row>
    <row r="147" spans="1:65" s="2" customFormat="1" ht="16.5" customHeight="1">
      <c r="A147" s="35"/>
      <c r="B147" s="36"/>
      <c r="C147" s="250" t="s">
        <v>88</v>
      </c>
      <c r="D147" s="250" t="s">
        <v>291</v>
      </c>
      <c r="E147" s="251" t="s">
        <v>1391</v>
      </c>
      <c r="F147" s="252" t="s">
        <v>1392</v>
      </c>
      <c r="G147" s="253" t="s">
        <v>167</v>
      </c>
      <c r="H147" s="254">
        <v>2</v>
      </c>
      <c r="I147" s="255"/>
      <c r="J147" s="256">
        <f>ROUND(I147*H147,2)</f>
        <v>0</v>
      </c>
      <c r="K147" s="257"/>
      <c r="L147" s="258"/>
      <c r="M147" s="259" t="s">
        <v>1</v>
      </c>
      <c r="N147" s="260" t="s">
        <v>43</v>
      </c>
      <c r="O147" s="72"/>
      <c r="P147" s="198">
        <f>O147*H147</f>
        <v>0</v>
      </c>
      <c r="Q147" s="198">
        <v>4.2999999999999997E-2</v>
      </c>
      <c r="R147" s="198">
        <f>Q147*H147</f>
        <v>8.5999999999999993E-2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190</v>
      </c>
      <c r="AT147" s="200" t="s">
        <v>291</v>
      </c>
      <c r="AU147" s="200" t="s">
        <v>88</v>
      </c>
      <c r="AY147" s="18" t="s">
        <v>151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86</v>
      </c>
      <c r="BK147" s="201">
        <f>ROUND(I147*H147,2)</f>
        <v>0</v>
      </c>
      <c r="BL147" s="18" t="s">
        <v>158</v>
      </c>
      <c r="BM147" s="200" t="s">
        <v>1393</v>
      </c>
    </row>
    <row r="148" spans="1:65" s="2" customFormat="1" ht="21.75" customHeight="1">
      <c r="A148" s="35"/>
      <c r="B148" s="36"/>
      <c r="C148" s="188" t="s">
        <v>152</v>
      </c>
      <c r="D148" s="188" t="s">
        <v>154</v>
      </c>
      <c r="E148" s="189" t="s">
        <v>1394</v>
      </c>
      <c r="F148" s="190" t="s">
        <v>1395</v>
      </c>
      <c r="G148" s="191" t="s">
        <v>183</v>
      </c>
      <c r="H148" s="192">
        <v>2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43</v>
      </c>
      <c r="O148" s="72"/>
      <c r="P148" s="198">
        <f>O148*H148</f>
        <v>0</v>
      </c>
      <c r="Q148" s="198">
        <v>7.9210000000000003E-2</v>
      </c>
      <c r="R148" s="198">
        <f>Q148*H148</f>
        <v>0.15842000000000001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158</v>
      </c>
      <c r="AT148" s="200" t="s">
        <v>154</v>
      </c>
      <c r="AU148" s="200" t="s">
        <v>88</v>
      </c>
      <c r="AY148" s="18" t="s">
        <v>151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86</v>
      </c>
      <c r="BK148" s="201">
        <f>ROUND(I148*H148,2)</f>
        <v>0</v>
      </c>
      <c r="BL148" s="18" t="s">
        <v>158</v>
      </c>
      <c r="BM148" s="200" t="s">
        <v>1396</v>
      </c>
    </row>
    <row r="149" spans="1:65" s="2" customFormat="1" ht="21.75" customHeight="1">
      <c r="A149" s="35"/>
      <c r="B149" s="36"/>
      <c r="C149" s="188" t="s">
        <v>158</v>
      </c>
      <c r="D149" s="188" t="s">
        <v>154</v>
      </c>
      <c r="E149" s="189" t="s">
        <v>1397</v>
      </c>
      <c r="F149" s="190" t="s">
        <v>1398</v>
      </c>
      <c r="G149" s="191" t="s">
        <v>183</v>
      </c>
      <c r="H149" s="192">
        <v>5.4</v>
      </c>
      <c r="I149" s="193"/>
      <c r="J149" s="194">
        <f>ROUND(I149*H149,2)</f>
        <v>0</v>
      </c>
      <c r="K149" s="195"/>
      <c r="L149" s="40"/>
      <c r="M149" s="196" t="s">
        <v>1</v>
      </c>
      <c r="N149" s="197" t="s">
        <v>43</v>
      </c>
      <c r="O149" s="72"/>
      <c r="P149" s="198">
        <f>O149*H149</f>
        <v>0</v>
      </c>
      <c r="Q149" s="198">
        <v>5.8970000000000002E-2</v>
      </c>
      <c r="R149" s="198">
        <f>Q149*H149</f>
        <v>0.31843800000000005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158</v>
      </c>
      <c r="AT149" s="200" t="s">
        <v>154</v>
      </c>
      <c r="AU149" s="200" t="s">
        <v>88</v>
      </c>
      <c r="AY149" s="18" t="s">
        <v>151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86</v>
      </c>
      <c r="BK149" s="201">
        <f>ROUND(I149*H149,2)</f>
        <v>0</v>
      </c>
      <c r="BL149" s="18" t="s">
        <v>158</v>
      </c>
      <c r="BM149" s="200" t="s">
        <v>1399</v>
      </c>
    </row>
    <row r="150" spans="1:65" s="13" customFormat="1" ht="11.25">
      <c r="B150" s="202"/>
      <c r="C150" s="203"/>
      <c r="D150" s="204" t="s">
        <v>160</v>
      </c>
      <c r="E150" s="205" t="s">
        <v>1</v>
      </c>
      <c r="F150" s="206" t="s">
        <v>1400</v>
      </c>
      <c r="G150" s="203"/>
      <c r="H150" s="207">
        <v>5.4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160</v>
      </c>
      <c r="AU150" s="213" t="s">
        <v>88</v>
      </c>
      <c r="AV150" s="13" t="s">
        <v>88</v>
      </c>
      <c r="AW150" s="13" t="s">
        <v>34</v>
      </c>
      <c r="AX150" s="13" t="s">
        <v>86</v>
      </c>
      <c r="AY150" s="213" t="s">
        <v>151</v>
      </c>
    </row>
    <row r="151" spans="1:65" s="2" customFormat="1" ht="33" customHeight="1">
      <c r="A151" s="35"/>
      <c r="B151" s="36"/>
      <c r="C151" s="188" t="s">
        <v>176</v>
      </c>
      <c r="D151" s="188" t="s">
        <v>154</v>
      </c>
      <c r="E151" s="189" t="s">
        <v>165</v>
      </c>
      <c r="F151" s="190" t="s">
        <v>166</v>
      </c>
      <c r="G151" s="191" t="s">
        <v>167</v>
      </c>
      <c r="H151" s="192">
        <v>1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43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158</v>
      </c>
      <c r="AT151" s="200" t="s">
        <v>154</v>
      </c>
      <c r="AU151" s="200" t="s">
        <v>88</v>
      </c>
      <c r="AY151" s="18" t="s">
        <v>151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86</v>
      </c>
      <c r="BK151" s="201">
        <f>ROUND(I151*H151,2)</f>
        <v>0</v>
      </c>
      <c r="BL151" s="18" t="s">
        <v>158</v>
      </c>
      <c r="BM151" s="200" t="s">
        <v>1401</v>
      </c>
    </row>
    <row r="152" spans="1:65" s="2" customFormat="1" ht="21.75" customHeight="1">
      <c r="A152" s="35"/>
      <c r="B152" s="36"/>
      <c r="C152" s="188" t="s">
        <v>180</v>
      </c>
      <c r="D152" s="188" t="s">
        <v>154</v>
      </c>
      <c r="E152" s="189" t="s">
        <v>1402</v>
      </c>
      <c r="F152" s="190" t="s">
        <v>1403</v>
      </c>
      <c r="G152" s="191" t="s">
        <v>213</v>
      </c>
      <c r="H152" s="192">
        <v>6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43</v>
      </c>
      <c r="O152" s="72"/>
      <c r="P152" s="198">
        <f>O152*H152</f>
        <v>0</v>
      </c>
      <c r="Q152" s="198">
        <v>1.2999999999999999E-4</v>
      </c>
      <c r="R152" s="198">
        <f>Q152*H152</f>
        <v>7.7999999999999988E-4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158</v>
      </c>
      <c r="AT152" s="200" t="s">
        <v>154</v>
      </c>
      <c r="AU152" s="200" t="s">
        <v>88</v>
      </c>
      <c r="AY152" s="18" t="s">
        <v>151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86</v>
      </c>
      <c r="BK152" s="201">
        <f>ROUND(I152*H152,2)</f>
        <v>0</v>
      </c>
      <c r="BL152" s="18" t="s">
        <v>158</v>
      </c>
      <c r="BM152" s="200" t="s">
        <v>1404</v>
      </c>
    </row>
    <row r="153" spans="1:65" s="13" customFormat="1" ht="11.25">
      <c r="B153" s="202"/>
      <c r="C153" s="203"/>
      <c r="D153" s="204" t="s">
        <v>160</v>
      </c>
      <c r="E153" s="205" t="s">
        <v>1</v>
      </c>
      <c r="F153" s="206" t="s">
        <v>1405</v>
      </c>
      <c r="G153" s="203"/>
      <c r="H153" s="207">
        <v>6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160</v>
      </c>
      <c r="AU153" s="213" t="s">
        <v>88</v>
      </c>
      <c r="AV153" s="13" t="s">
        <v>88</v>
      </c>
      <c r="AW153" s="13" t="s">
        <v>34</v>
      </c>
      <c r="AX153" s="13" t="s">
        <v>86</v>
      </c>
      <c r="AY153" s="213" t="s">
        <v>151</v>
      </c>
    </row>
    <row r="154" spans="1:65" s="2" customFormat="1" ht="16.5" customHeight="1">
      <c r="A154" s="35"/>
      <c r="B154" s="36"/>
      <c r="C154" s="188" t="s">
        <v>186</v>
      </c>
      <c r="D154" s="188" t="s">
        <v>154</v>
      </c>
      <c r="E154" s="189" t="s">
        <v>1406</v>
      </c>
      <c r="F154" s="190" t="s">
        <v>1407</v>
      </c>
      <c r="G154" s="191" t="s">
        <v>183</v>
      </c>
      <c r="H154" s="192">
        <v>1.35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43</v>
      </c>
      <c r="O154" s="72"/>
      <c r="P154" s="198">
        <f>O154*H154</f>
        <v>0</v>
      </c>
      <c r="Q154" s="198">
        <v>4.367E-2</v>
      </c>
      <c r="R154" s="198">
        <f>Q154*H154</f>
        <v>5.8954500000000007E-2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158</v>
      </c>
      <c r="AT154" s="200" t="s">
        <v>154</v>
      </c>
      <c r="AU154" s="200" t="s">
        <v>88</v>
      </c>
      <c r="AY154" s="18" t="s">
        <v>151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86</v>
      </c>
      <c r="BK154" s="201">
        <f>ROUND(I154*H154,2)</f>
        <v>0</v>
      </c>
      <c r="BL154" s="18" t="s">
        <v>158</v>
      </c>
      <c r="BM154" s="200" t="s">
        <v>1408</v>
      </c>
    </row>
    <row r="155" spans="1:65" s="13" customFormat="1" ht="11.25">
      <c r="B155" s="202"/>
      <c r="C155" s="203"/>
      <c r="D155" s="204" t="s">
        <v>160</v>
      </c>
      <c r="E155" s="205" t="s">
        <v>1</v>
      </c>
      <c r="F155" s="206" t="s">
        <v>1409</v>
      </c>
      <c r="G155" s="203"/>
      <c r="H155" s="207">
        <v>1.35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160</v>
      </c>
      <c r="AU155" s="213" t="s">
        <v>88</v>
      </c>
      <c r="AV155" s="13" t="s">
        <v>88</v>
      </c>
      <c r="AW155" s="13" t="s">
        <v>34</v>
      </c>
      <c r="AX155" s="13" t="s">
        <v>78</v>
      </c>
      <c r="AY155" s="213" t="s">
        <v>151</v>
      </c>
    </row>
    <row r="156" spans="1:65" s="14" customFormat="1" ht="11.25">
      <c r="B156" s="214"/>
      <c r="C156" s="215"/>
      <c r="D156" s="204" t="s">
        <v>160</v>
      </c>
      <c r="E156" s="216" t="s">
        <v>1</v>
      </c>
      <c r="F156" s="217" t="s">
        <v>172</v>
      </c>
      <c r="G156" s="215"/>
      <c r="H156" s="218">
        <v>1.35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160</v>
      </c>
      <c r="AU156" s="224" t="s">
        <v>88</v>
      </c>
      <c r="AV156" s="14" t="s">
        <v>158</v>
      </c>
      <c r="AW156" s="14" t="s">
        <v>34</v>
      </c>
      <c r="AX156" s="14" t="s">
        <v>86</v>
      </c>
      <c r="AY156" s="224" t="s">
        <v>151</v>
      </c>
    </row>
    <row r="157" spans="1:65" s="12" customFormat="1" ht="22.9" customHeight="1">
      <c r="B157" s="172"/>
      <c r="C157" s="173"/>
      <c r="D157" s="174" t="s">
        <v>77</v>
      </c>
      <c r="E157" s="186" t="s">
        <v>180</v>
      </c>
      <c r="F157" s="186" t="s">
        <v>185</v>
      </c>
      <c r="G157" s="173"/>
      <c r="H157" s="173"/>
      <c r="I157" s="176"/>
      <c r="J157" s="187">
        <f>BK157</f>
        <v>0</v>
      </c>
      <c r="K157" s="173"/>
      <c r="L157" s="178"/>
      <c r="M157" s="179"/>
      <c r="N157" s="180"/>
      <c r="O157" s="180"/>
      <c r="P157" s="181">
        <f>SUM(P158:P206)</f>
        <v>0</v>
      </c>
      <c r="Q157" s="180"/>
      <c r="R157" s="181">
        <f>SUM(R158:R206)</f>
        <v>43.642869009999998</v>
      </c>
      <c r="S157" s="180"/>
      <c r="T157" s="182">
        <f>SUM(T158:T206)</f>
        <v>0</v>
      </c>
      <c r="AR157" s="183" t="s">
        <v>86</v>
      </c>
      <c r="AT157" s="184" t="s">
        <v>77</v>
      </c>
      <c r="AU157" s="184" t="s">
        <v>86</v>
      </c>
      <c r="AY157" s="183" t="s">
        <v>151</v>
      </c>
      <c r="BK157" s="185">
        <f>SUM(BK158:BK206)</f>
        <v>0</v>
      </c>
    </row>
    <row r="158" spans="1:65" s="2" customFormat="1" ht="21.75" customHeight="1">
      <c r="A158" s="35"/>
      <c r="B158" s="36"/>
      <c r="C158" s="188" t="s">
        <v>190</v>
      </c>
      <c r="D158" s="188" t="s">
        <v>154</v>
      </c>
      <c r="E158" s="189" t="s">
        <v>1215</v>
      </c>
      <c r="F158" s="190" t="s">
        <v>1410</v>
      </c>
      <c r="G158" s="191" t="s">
        <v>183</v>
      </c>
      <c r="H158" s="192">
        <v>278.27999999999997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43</v>
      </c>
      <c r="O158" s="72"/>
      <c r="P158" s="198">
        <f>O158*H158</f>
        <v>0</v>
      </c>
      <c r="Q158" s="198">
        <v>2.5999999999999998E-4</v>
      </c>
      <c r="R158" s="198">
        <f>Q158*H158</f>
        <v>7.2352799999999981E-2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158</v>
      </c>
      <c r="AT158" s="200" t="s">
        <v>154</v>
      </c>
      <c r="AU158" s="200" t="s">
        <v>88</v>
      </c>
      <c r="AY158" s="18" t="s">
        <v>151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86</v>
      </c>
      <c r="BK158" s="201">
        <f>ROUND(I158*H158,2)</f>
        <v>0</v>
      </c>
      <c r="BL158" s="18" t="s">
        <v>158</v>
      </c>
      <c r="BM158" s="200" t="s">
        <v>1411</v>
      </c>
    </row>
    <row r="159" spans="1:65" s="2" customFormat="1" ht="21.75" customHeight="1">
      <c r="A159" s="35"/>
      <c r="B159" s="36"/>
      <c r="C159" s="188" t="s">
        <v>194</v>
      </c>
      <c r="D159" s="188" t="s">
        <v>154</v>
      </c>
      <c r="E159" s="189" t="s">
        <v>1218</v>
      </c>
      <c r="F159" s="190" t="s">
        <v>1219</v>
      </c>
      <c r="G159" s="191" t="s">
        <v>183</v>
      </c>
      <c r="H159" s="192">
        <v>278.27999999999997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43</v>
      </c>
      <c r="O159" s="72"/>
      <c r="P159" s="198">
        <f>O159*H159</f>
        <v>0</v>
      </c>
      <c r="Q159" s="198">
        <v>4.3800000000000002E-3</v>
      </c>
      <c r="R159" s="198">
        <f>Q159*H159</f>
        <v>1.2188664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158</v>
      </c>
      <c r="AT159" s="200" t="s">
        <v>154</v>
      </c>
      <c r="AU159" s="200" t="s">
        <v>88</v>
      </c>
      <c r="AY159" s="18" t="s">
        <v>151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86</v>
      </c>
      <c r="BK159" s="201">
        <f>ROUND(I159*H159,2)</f>
        <v>0</v>
      </c>
      <c r="BL159" s="18" t="s">
        <v>158</v>
      </c>
      <c r="BM159" s="200" t="s">
        <v>1412</v>
      </c>
    </row>
    <row r="160" spans="1:65" s="2" customFormat="1" ht="21.75" customHeight="1">
      <c r="A160" s="35"/>
      <c r="B160" s="36"/>
      <c r="C160" s="188" t="s">
        <v>198</v>
      </c>
      <c r="D160" s="188" t="s">
        <v>154</v>
      </c>
      <c r="E160" s="189" t="s">
        <v>1221</v>
      </c>
      <c r="F160" s="190" t="s">
        <v>1413</v>
      </c>
      <c r="G160" s="191" t="s">
        <v>183</v>
      </c>
      <c r="H160" s="192">
        <v>278.27999999999997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43</v>
      </c>
      <c r="O160" s="72"/>
      <c r="P160" s="198">
        <f>O160*H160</f>
        <v>0</v>
      </c>
      <c r="Q160" s="198">
        <v>3.0000000000000001E-3</v>
      </c>
      <c r="R160" s="198">
        <f>Q160*H160</f>
        <v>0.83483999999999992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158</v>
      </c>
      <c r="AT160" s="200" t="s">
        <v>154</v>
      </c>
      <c r="AU160" s="200" t="s">
        <v>88</v>
      </c>
      <c r="AY160" s="18" t="s">
        <v>151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86</v>
      </c>
      <c r="BK160" s="201">
        <f>ROUND(I160*H160,2)</f>
        <v>0</v>
      </c>
      <c r="BL160" s="18" t="s">
        <v>158</v>
      </c>
      <c r="BM160" s="200" t="s">
        <v>1414</v>
      </c>
    </row>
    <row r="161" spans="1:65" s="2" customFormat="1" ht="21.75" customHeight="1">
      <c r="A161" s="35"/>
      <c r="B161" s="36"/>
      <c r="C161" s="188" t="s">
        <v>202</v>
      </c>
      <c r="D161" s="188" t="s">
        <v>154</v>
      </c>
      <c r="E161" s="189" t="s">
        <v>1224</v>
      </c>
      <c r="F161" s="190" t="s">
        <v>1225</v>
      </c>
      <c r="G161" s="191" t="s">
        <v>183</v>
      </c>
      <c r="H161" s="192">
        <v>278.27999999999997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43</v>
      </c>
      <c r="O161" s="72"/>
      <c r="P161" s="198">
        <f>O161*H161</f>
        <v>0</v>
      </c>
      <c r="Q161" s="198">
        <v>2.6200000000000001E-2</v>
      </c>
      <c r="R161" s="198">
        <f>Q161*H161</f>
        <v>7.2909359999999994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158</v>
      </c>
      <c r="AT161" s="200" t="s">
        <v>154</v>
      </c>
      <c r="AU161" s="200" t="s">
        <v>88</v>
      </c>
      <c r="AY161" s="18" t="s">
        <v>151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86</v>
      </c>
      <c r="BK161" s="201">
        <f>ROUND(I161*H161,2)</f>
        <v>0</v>
      </c>
      <c r="BL161" s="18" t="s">
        <v>158</v>
      </c>
      <c r="BM161" s="200" t="s">
        <v>1415</v>
      </c>
    </row>
    <row r="162" spans="1:65" s="15" customFormat="1" ht="11.25">
      <c r="B162" s="225"/>
      <c r="C162" s="226"/>
      <c r="D162" s="204" t="s">
        <v>160</v>
      </c>
      <c r="E162" s="227" t="s">
        <v>1</v>
      </c>
      <c r="F162" s="228" t="s">
        <v>1416</v>
      </c>
      <c r="G162" s="226"/>
      <c r="H162" s="227" t="s">
        <v>1</v>
      </c>
      <c r="I162" s="229"/>
      <c r="J162" s="226"/>
      <c r="K162" s="226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160</v>
      </c>
      <c r="AU162" s="234" t="s">
        <v>88</v>
      </c>
      <c r="AV162" s="15" t="s">
        <v>86</v>
      </c>
      <c r="AW162" s="15" t="s">
        <v>34</v>
      </c>
      <c r="AX162" s="15" t="s">
        <v>78</v>
      </c>
      <c r="AY162" s="234" t="s">
        <v>151</v>
      </c>
    </row>
    <row r="163" spans="1:65" s="13" customFormat="1" ht="11.25">
      <c r="B163" s="202"/>
      <c r="C163" s="203"/>
      <c r="D163" s="204" t="s">
        <v>160</v>
      </c>
      <c r="E163" s="205" t="s">
        <v>1</v>
      </c>
      <c r="F163" s="206" t="s">
        <v>1417</v>
      </c>
      <c r="G163" s="203"/>
      <c r="H163" s="207">
        <v>55.68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160</v>
      </c>
      <c r="AU163" s="213" t="s">
        <v>88</v>
      </c>
      <c r="AV163" s="13" t="s">
        <v>88</v>
      </c>
      <c r="AW163" s="13" t="s">
        <v>34</v>
      </c>
      <c r="AX163" s="13" t="s">
        <v>78</v>
      </c>
      <c r="AY163" s="213" t="s">
        <v>151</v>
      </c>
    </row>
    <row r="164" spans="1:65" s="15" customFormat="1" ht="11.25">
      <c r="B164" s="225"/>
      <c r="C164" s="226"/>
      <c r="D164" s="204" t="s">
        <v>160</v>
      </c>
      <c r="E164" s="227" t="s">
        <v>1</v>
      </c>
      <c r="F164" s="228" t="s">
        <v>1418</v>
      </c>
      <c r="G164" s="226"/>
      <c r="H164" s="227" t="s">
        <v>1</v>
      </c>
      <c r="I164" s="229"/>
      <c r="J164" s="226"/>
      <c r="K164" s="226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160</v>
      </c>
      <c r="AU164" s="234" t="s">
        <v>88</v>
      </c>
      <c r="AV164" s="15" t="s">
        <v>86</v>
      </c>
      <c r="AW164" s="15" t="s">
        <v>34</v>
      </c>
      <c r="AX164" s="15" t="s">
        <v>78</v>
      </c>
      <c r="AY164" s="234" t="s">
        <v>151</v>
      </c>
    </row>
    <row r="165" spans="1:65" s="13" customFormat="1" ht="11.25">
      <c r="B165" s="202"/>
      <c r="C165" s="203"/>
      <c r="D165" s="204" t="s">
        <v>160</v>
      </c>
      <c r="E165" s="205" t="s">
        <v>1</v>
      </c>
      <c r="F165" s="206" t="s">
        <v>1419</v>
      </c>
      <c r="G165" s="203"/>
      <c r="H165" s="207">
        <v>37.799999999999997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160</v>
      </c>
      <c r="AU165" s="213" t="s">
        <v>88</v>
      </c>
      <c r="AV165" s="13" t="s">
        <v>88</v>
      </c>
      <c r="AW165" s="13" t="s">
        <v>34</v>
      </c>
      <c r="AX165" s="13" t="s">
        <v>78</v>
      </c>
      <c r="AY165" s="213" t="s">
        <v>151</v>
      </c>
    </row>
    <row r="166" spans="1:65" s="15" customFormat="1" ht="11.25">
      <c r="B166" s="225"/>
      <c r="C166" s="226"/>
      <c r="D166" s="204" t="s">
        <v>160</v>
      </c>
      <c r="E166" s="227" t="s">
        <v>1</v>
      </c>
      <c r="F166" s="228" t="s">
        <v>1420</v>
      </c>
      <c r="G166" s="226"/>
      <c r="H166" s="227" t="s">
        <v>1</v>
      </c>
      <c r="I166" s="229"/>
      <c r="J166" s="226"/>
      <c r="K166" s="226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160</v>
      </c>
      <c r="AU166" s="234" t="s">
        <v>88</v>
      </c>
      <c r="AV166" s="15" t="s">
        <v>86</v>
      </c>
      <c r="AW166" s="15" t="s">
        <v>34</v>
      </c>
      <c r="AX166" s="15" t="s">
        <v>78</v>
      </c>
      <c r="AY166" s="234" t="s">
        <v>151</v>
      </c>
    </row>
    <row r="167" spans="1:65" s="13" customFormat="1" ht="11.25">
      <c r="B167" s="202"/>
      <c r="C167" s="203"/>
      <c r="D167" s="204" t="s">
        <v>160</v>
      </c>
      <c r="E167" s="205" t="s">
        <v>1</v>
      </c>
      <c r="F167" s="206" t="s">
        <v>1421</v>
      </c>
      <c r="G167" s="203"/>
      <c r="H167" s="207">
        <v>63.6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160</v>
      </c>
      <c r="AU167" s="213" t="s">
        <v>88</v>
      </c>
      <c r="AV167" s="13" t="s">
        <v>88</v>
      </c>
      <c r="AW167" s="13" t="s">
        <v>34</v>
      </c>
      <c r="AX167" s="13" t="s">
        <v>78</v>
      </c>
      <c r="AY167" s="213" t="s">
        <v>151</v>
      </c>
    </row>
    <row r="168" spans="1:65" s="15" customFormat="1" ht="11.25">
      <c r="B168" s="225"/>
      <c r="C168" s="226"/>
      <c r="D168" s="204" t="s">
        <v>160</v>
      </c>
      <c r="E168" s="227" t="s">
        <v>1</v>
      </c>
      <c r="F168" s="228" t="s">
        <v>1422</v>
      </c>
      <c r="G168" s="226"/>
      <c r="H168" s="227" t="s">
        <v>1</v>
      </c>
      <c r="I168" s="229"/>
      <c r="J168" s="226"/>
      <c r="K168" s="226"/>
      <c r="L168" s="230"/>
      <c r="M168" s="231"/>
      <c r="N168" s="232"/>
      <c r="O168" s="232"/>
      <c r="P168" s="232"/>
      <c r="Q168" s="232"/>
      <c r="R168" s="232"/>
      <c r="S168" s="232"/>
      <c r="T168" s="233"/>
      <c r="AT168" s="234" t="s">
        <v>160</v>
      </c>
      <c r="AU168" s="234" t="s">
        <v>88</v>
      </c>
      <c r="AV168" s="15" t="s">
        <v>86</v>
      </c>
      <c r="AW168" s="15" t="s">
        <v>34</v>
      </c>
      <c r="AX168" s="15" t="s">
        <v>78</v>
      </c>
      <c r="AY168" s="234" t="s">
        <v>151</v>
      </c>
    </row>
    <row r="169" spans="1:65" s="13" customFormat="1" ht="11.25">
      <c r="B169" s="202"/>
      <c r="C169" s="203"/>
      <c r="D169" s="204" t="s">
        <v>160</v>
      </c>
      <c r="E169" s="205" t="s">
        <v>1</v>
      </c>
      <c r="F169" s="206" t="s">
        <v>1423</v>
      </c>
      <c r="G169" s="203"/>
      <c r="H169" s="207">
        <v>18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160</v>
      </c>
      <c r="AU169" s="213" t="s">
        <v>88</v>
      </c>
      <c r="AV169" s="13" t="s">
        <v>88</v>
      </c>
      <c r="AW169" s="13" t="s">
        <v>34</v>
      </c>
      <c r="AX169" s="13" t="s">
        <v>78</v>
      </c>
      <c r="AY169" s="213" t="s">
        <v>151</v>
      </c>
    </row>
    <row r="170" spans="1:65" s="15" customFormat="1" ht="11.25">
      <c r="B170" s="225"/>
      <c r="C170" s="226"/>
      <c r="D170" s="204" t="s">
        <v>160</v>
      </c>
      <c r="E170" s="227" t="s">
        <v>1</v>
      </c>
      <c r="F170" s="228" t="s">
        <v>1424</v>
      </c>
      <c r="G170" s="226"/>
      <c r="H170" s="227" t="s">
        <v>1</v>
      </c>
      <c r="I170" s="229"/>
      <c r="J170" s="226"/>
      <c r="K170" s="226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160</v>
      </c>
      <c r="AU170" s="234" t="s">
        <v>88</v>
      </c>
      <c r="AV170" s="15" t="s">
        <v>86</v>
      </c>
      <c r="AW170" s="15" t="s">
        <v>34</v>
      </c>
      <c r="AX170" s="15" t="s">
        <v>78</v>
      </c>
      <c r="AY170" s="234" t="s">
        <v>151</v>
      </c>
    </row>
    <row r="171" spans="1:65" s="13" customFormat="1" ht="11.25">
      <c r="B171" s="202"/>
      <c r="C171" s="203"/>
      <c r="D171" s="204" t="s">
        <v>160</v>
      </c>
      <c r="E171" s="205" t="s">
        <v>1</v>
      </c>
      <c r="F171" s="206" t="s">
        <v>1425</v>
      </c>
      <c r="G171" s="203"/>
      <c r="H171" s="207">
        <v>46.8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160</v>
      </c>
      <c r="AU171" s="213" t="s">
        <v>88</v>
      </c>
      <c r="AV171" s="13" t="s">
        <v>88</v>
      </c>
      <c r="AW171" s="13" t="s">
        <v>34</v>
      </c>
      <c r="AX171" s="13" t="s">
        <v>78</v>
      </c>
      <c r="AY171" s="213" t="s">
        <v>151</v>
      </c>
    </row>
    <row r="172" spans="1:65" s="15" customFormat="1" ht="11.25">
      <c r="B172" s="225"/>
      <c r="C172" s="226"/>
      <c r="D172" s="204" t="s">
        <v>160</v>
      </c>
      <c r="E172" s="227" t="s">
        <v>1</v>
      </c>
      <c r="F172" s="228" t="s">
        <v>1426</v>
      </c>
      <c r="G172" s="226"/>
      <c r="H172" s="227" t="s">
        <v>1</v>
      </c>
      <c r="I172" s="229"/>
      <c r="J172" s="226"/>
      <c r="K172" s="226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160</v>
      </c>
      <c r="AU172" s="234" t="s">
        <v>88</v>
      </c>
      <c r="AV172" s="15" t="s">
        <v>86</v>
      </c>
      <c r="AW172" s="15" t="s">
        <v>34</v>
      </c>
      <c r="AX172" s="15" t="s">
        <v>78</v>
      </c>
      <c r="AY172" s="234" t="s">
        <v>151</v>
      </c>
    </row>
    <row r="173" spans="1:65" s="13" customFormat="1" ht="11.25">
      <c r="B173" s="202"/>
      <c r="C173" s="203"/>
      <c r="D173" s="204" t="s">
        <v>160</v>
      </c>
      <c r="E173" s="205" t="s">
        <v>1</v>
      </c>
      <c r="F173" s="206" t="s">
        <v>1427</v>
      </c>
      <c r="G173" s="203"/>
      <c r="H173" s="207">
        <v>56.4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160</v>
      </c>
      <c r="AU173" s="213" t="s">
        <v>88</v>
      </c>
      <c r="AV173" s="13" t="s">
        <v>88</v>
      </c>
      <c r="AW173" s="13" t="s">
        <v>34</v>
      </c>
      <c r="AX173" s="13" t="s">
        <v>78</v>
      </c>
      <c r="AY173" s="213" t="s">
        <v>151</v>
      </c>
    </row>
    <row r="174" spans="1:65" s="14" customFormat="1" ht="11.25">
      <c r="B174" s="214"/>
      <c r="C174" s="215"/>
      <c r="D174" s="204" t="s">
        <v>160</v>
      </c>
      <c r="E174" s="216" t="s">
        <v>1</v>
      </c>
      <c r="F174" s="217" t="s">
        <v>172</v>
      </c>
      <c r="G174" s="215"/>
      <c r="H174" s="218">
        <v>278.27999999999997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160</v>
      </c>
      <c r="AU174" s="224" t="s">
        <v>88</v>
      </c>
      <c r="AV174" s="14" t="s">
        <v>158</v>
      </c>
      <c r="AW174" s="14" t="s">
        <v>34</v>
      </c>
      <c r="AX174" s="14" t="s">
        <v>86</v>
      </c>
      <c r="AY174" s="224" t="s">
        <v>151</v>
      </c>
    </row>
    <row r="175" spans="1:65" s="2" customFormat="1" ht="33" customHeight="1">
      <c r="A175" s="35"/>
      <c r="B175" s="36"/>
      <c r="C175" s="188" t="s">
        <v>206</v>
      </c>
      <c r="D175" s="188" t="s">
        <v>154</v>
      </c>
      <c r="E175" s="189" t="s">
        <v>1428</v>
      </c>
      <c r="F175" s="190" t="s">
        <v>1429</v>
      </c>
      <c r="G175" s="191" t="s">
        <v>183</v>
      </c>
      <c r="H175" s="192">
        <v>1.26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43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158</v>
      </c>
      <c r="AT175" s="200" t="s">
        <v>154</v>
      </c>
      <c r="AU175" s="200" t="s">
        <v>88</v>
      </c>
      <c r="AY175" s="18" t="s">
        <v>151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86</v>
      </c>
      <c r="BK175" s="201">
        <f>ROUND(I175*H175,2)</f>
        <v>0</v>
      </c>
      <c r="BL175" s="18" t="s">
        <v>158</v>
      </c>
      <c r="BM175" s="200" t="s">
        <v>1430</v>
      </c>
    </row>
    <row r="176" spans="1:65" s="2" customFormat="1" ht="19.5">
      <c r="A176" s="35"/>
      <c r="B176" s="36"/>
      <c r="C176" s="37"/>
      <c r="D176" s="204" t="s">
        <v>279</v>
      </c>
      <c r="E176" s="37"/>
      <c r="F176" s="246" t="s">
        <v>1431</v>
      </c>
      <c r="G176" s="37"/>
      <c r="H176" s="37"/>
      <c r="I176" s="247"/>
      <c r="J176" s="37"/>
      <c r="K176" s="37"/>
      <c r="L176" s="40"/>
      <c r="M176" s="248"/>
      <c r="N176" s="249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279</v>
      </c>
      <c r="AU176" s="18" t="s">
        <v>88</v>
      </c>
    </row>
    <row r="177" spans="1:65" s="13" customFormat="1" ht="11.25">
      <c r="B177" s="202"/>
      <c r="C177" s="203"/>
      <c r="D177" s="204" t="s">
        <v>160</v>
      </c>
      <c r="E177" s="205" t="s">
        <v>1</v>
      </c>
      <c r="F177" s="206" t="s">
        <v>529</v>
      </c>
      <c r="G177" s="203"/>
      <c r="H177" s="207">
        <v>1.26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160</v>
      </c>
      <c r="AU177" s="213" t="s">
        <v>88</v>
      </c>
      <c r="AV177" s="13" t="s">
        <v>88</v>
      </c>
      <c r="AW177" s="13" t="s">
        <v>34</v>
      </c>
      <c r="AX177" s="13" t="s">
        <v>86</v>
      </c>
      <c r="AY177" s="213" t="s">
        <v>151</v>
      </c>
    </row>
    <row r="178" spans="1:65" s="2" customFormat="1" ht="21.75" customHeight="1">
      <c r="A178" s="35"/>
      <c r="B178" s="36"/>
      <c r="C178" s="188" t="s">
        <v>210</v>
      </c>
      <c r="D178" s="188" t="s">
        <v>154</v>
      </c>
      <c r="E178" s="189" t="s">
        <v>1432</v>
      </c>
      <c r="F178" s="190" t="s">
        <v>1433</v>
      </c>
      <c r="G178" s="191" t="s">
        <v>157</v>
      </c>
      <c r="H178" s="192">
        <v>5.6369999999999996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43</v>
      </c>
      <c r="O178" s="72"/>
      <c r="P178" s="198">
        <f>O178*H178</f>
        <v>0</v>
      </c>
      <c r="Q178" s="198">
        <v>2.45329</v>
      </c>
      <c r="R178" s="198">
        <f>Q178*H178</f>
        <v>13.829195729999999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158</v>
      </c>
      <c r="AT178" s="200" t="s">
        <v>154</v>
      </c>
      <c r="AU178" s="200" t="s">
        <v>88</v>
      </c>
      <c r="AY178" s="18" t="s">
        <v>151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86</v>
      </c>
      <c r="BK178" s="201">
        <f>ROUND(I178*H178,2)</f>
        <v>0</v>
      </c>
      <c r="BL178" s="18" t="s">
        <v>158</v>
      </c>
      <c r="BM178" s="200" t="s">
        <v>1434</v>
      </c>
    </row>
    <row r="179" spans="1:65" s="13" customFormat="1" ht="11.25">
      <c r="B179" s="202"/>
      <c r="C179" s="203"/>
      <c r="D179" s="204" t="s">
        <v>160</v>
      </c>
      <c r="E179" s="205" t="s">
        <v>1</v>
      </c>
      <c r="F179" s="206" t="s">
        <v>1435</v>
      </c>
      <c r="G179" s="203"/>
      <c r="H179" s="207">
        <v>4.9870000000000001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160</v>
      </c>
      <c r="AU179" s="213" t="s">
        <v>88</v>
      </c>
      <c r="AV179" s="13" t="s">
        <v>88</v>
      </c>
      <c r="AW179" s="13" t="s">
        <v>34</v>
      </c>
      <c r="AX179" s="13" t="s">
        <v>78</v>
      </c>
      <c r="AY179" s="213" t="s">
        <v>151</v>
      </c>
    </row>
    <row r="180" spans="1:65" s="13" customFormat="1" ht="11.25">
      <c r="B180" s="202"/>
      <c r="C180" s="203"/>
      <c r="D180" s="204" t="s">
        <v>160</v>
      </c>
      <c r="E180" s="205" t="s">
        <v>1</v>
      </c>
      <c r="F180" s="206" t="s">
        <v>1436</v>
      </c>
      <c r="G180" s="203"/>
      <c r="H180" s="207">
        <v>0.65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160</v>
      </c>
      <c r="AU180" s="213" t="s">
        <v>88</v>
      </c>
      <c r="AV180" s="13" t="s">
        <v>88</v>
      </c>
      <c r="AW180" s="13" t="s">
        <v>34</v>
      </c>
      <c r="AX180" s="13" t="s">
        <v>78</v>
      </c>
      <c r="AY180" s="213" t="s">
        <v>151</v>
      </c>
    </row>
    <row r="181" spans="1:65" s="14" customFormat="1" ht="11.25">
      <c r="B181" s="214"/>
      <c r="C181" s="215"/>
      <c r="D181" s="204" t="s">
        <v>160</v>
      </c>
      <c r="E181" s="216" t="s">
        <v>1</v>
      </c>
      <c r="F181" s="217" t="s">
        <v>172</v>
      </c>
      <c r="G181" s="215"/>
      <c r="H181" s="218">
        <v>5.6369999999999996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160</v>
      </c>
      <c r="AU181" s="224" t="s">
        <v>88</v>
      </c>
      <c r="AV181" s="14" t="s">
        <v>158</v>
      </c>
      <c r="AW181" s="14" t="s">
        <v>34</v>
      </c>
      <c r="AX181" s="14" t="s">
        <v>86</v>
      </c>
      <c r="AY181" s="224" t="s">
        <v>151</v>
      </c>
    </row>
    <row r="182" spans="1:65" s="2" customFormat="1" ht="21.75" customHeight="1">
      <c r="A182" s="35"/>
      <c r="B182" s="36"/>
      <c r="C182" s="188" t="s">
        <v>220</v>
      </c>
      <c r="D182" s="188" t="s">
        <v>154</v>
      </c>
      <c r="E182" s="189" t="s">
        <v>1437</v>
      </c>
      <c r="F182" s="190" t="s">
        <v>1438</v>
      </c>
      <c r="G182" s="191" t="s">
        <v>157</v>
      </c>
      <c r="H182" s="192">
        <v>5.6369999999999996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43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158</v>
      </c>
      <c r="AT182" s="200" t="s">
        <v>154</v>
      </c>
      <c r="AU182" s="200" t="s">
        <v>88</v>
      </c>
      <c r="AY182" s="18" t="s">
        <v>151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86</v>
      </c>
      <c r="BK182" s="201">
        <f>ROUND(I182*H182,2)</f>
        <v>0</v>
      </c>
      <c r="BL182" s="18" t="s">
        <v>158</v>
      </c>
      <c r="BM182" s="200" t="s">
        <v>1439</v>
      </c>
    </row>
    <row r="183" spans="1:65" s="2" customFormat="1" ht="16.5" customHeight="1">
      <c r="A183" s="35"/>
      <c r="B183" s="36"/>
      <c r="C183" s="188" t="s">
        <v>8</v>
      </c>
      <c r="D183" s="188" t="s">
        <v>154</v>
      </c>
      <c r="E183" s="189" t="s">
        <v>1440</v>
      </c>
      <c r="F183" s="190" t="s">
        <v>1441</v>
      </c>
      <c r="G183" s="191" t="s">
        <v>386</v>
      </c>
      <c r="H183" s="192">
        <v>0.24399999999999999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43</v>
      </c>
      <c r="O183" s="72"/>
      <c r="P183" s="198">
        <f>O183*H183</f>
        <v>0</v>
      </c>
      <c r="Q183" s="198">
        <v>1.06277</v>
      </c>
      <c r="R183" s="198">
        <f>Q183*H183</f>
        <v>0.25931588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158</v>
      </c>
      <c r="AT183" s="200" t="s">
        <v>154</v>
      </c>
      <c r="AU183" s="200" t="s">
        <v>88</v>
      </c>
      <c r="AY183" s="18" t="s">
        <v>151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86</v>
      </c>
      <c r="BK183" s="201">
        <f>ROUND(I183*H183,2)</f>
        <v>0</v>
      </c>
      <c r="BL183" s="18" t="s">
        <v>158</v>
      </c>
      <c r="BM183" s="200" t="s">
        <v>1442</v>
      </c>
    </row>
    <row r="184" spans="1:65" s="13" customFormat="1" ht="11.25">
      <c r="B184" s="202"/>
      <c r="C184" s="203"/>
      <c r="D184" s="204" t="s">
        <v>160</v>
      </c>
      <c r="E184" s="205" t="s">
        <v>1</v>
      </c>
      <c r="F184" s="206" t="s">
        <v>1443</v>
      </c>
      <c r="G184" s="203"/>
      <c r="H184" s="207">
        <v>0.24399999999999999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160</v>
      </c>
      <c r="AU184" s="213" t="s">
        <v>88</v>
      </c>
      <c r="AV184" s="13" t="s">
        <v>88</v>
      </c>
      <c r="AW184" s="13" t="s">
        <v>34</v>
      </c>
      <c r="AX184" s="13" t="s">
        <v>86</v>
      </c>
      <c r="AY184" s="213" t="s">
        <v>151</v>
      </c>
    </row>
    <row r="185" spans="1:65" s="2" customFormat="1" ht="16.5" customHeight="1">
      <c r="A185" s="35"/>
      <c r="B185" s="36"/>
      <c r="C185" s="188" t="s">
        <v>229</v>
      </c>
      <c r="D185" s="188" t="s">
        <v>154</v>
      </c>
      <c r="E185" s="189" t="s">
        <v>1444</v>
      </c>
      <c r="F185" s="190" t="s">
        <v>1445</v>
      </c>
      <c r="G185" s="191" t="s">
        <v>183</v>
      </c>
      <c r="H185" s="192">
        <v>48.54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43</v>
      </c>
      <c r="O185" s="72"/>
      <c r="P185" s="198">
        <f>O185*H185</f>
        <v>0</v>
      </c>
      <c r="Q185" s="198">
        <v>1.2999999999999999E-4</v>
      </c>
      <c r="R185" s="198">
        <f>Q185*H185</f>
        <v>6.3101999999999993E-3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158</v>
      </c>
      <c r="AT185" s="200" t="s">
        <v>154</v>
      </c>
      <c r="AU185" s="200" t="s">
        <v>88</v>
      </c>
      <c r="AY185" s="18" t="s">
        <v>151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86</v>
      </c>
      <c r="BK185" s="201">
        <f>ROUND(I185*H185,2)</f>
        <v>0</v>
      </c>
      <c r="BL185" s="18" t="s">
        <v>158</v>
      </c>
      <c r="BM185" s="200" t="s">
        <v>1446</v>
      </c>
    </row>
    <row r="186" spans="1:65" s="2" customFormat="1" ht="21.75" customHeight="1">
      <c r="A186" s="35"/>
      <c r="B186" s="36"/>
      <c r="C186" s="188" t="s">
        <v>233</v>
      </c>
      <c r="D186" s="188" t="s">
        <v>154</v>
      </c>
      <c r="E186" s="189" t="s">
        <v>1447</v>
      </c>
      <c r="F186" s="190" t="s">
        <v>1448</v>
      </c>
      <c r="G186" s="191" t="s">
        <v>213</v>
      </c>
      <c r="H186" s="192">
        <v>65.400000000000006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43</v>
      </c>
      <c r="O186" s="72"/>
      <c r="P186" s="198">
        <f>O186*H186</f>
        <v>0</v>
      </c>
      <c r="Q186" s="198">
        <v>8.0000000000000007E-5</v>
      </c>
      <c r="R186" s="198">
        <f>Q186*H186</f>
        <v>5.2320000000000005E-3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158</v>
      </c>
      <c r="AT186" s="200" t="s">
        <v>154</v>
      </c>
      <c r="AU186" s="200" t="s">
        <v>88</v>
      </c>
      <c r="AY186" s="18" t="s">
        <v>151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86</v>
      </c>
      <c r="BK186" s="201">
        <f>ROUND(I186*H186,2)</f>
        <v>0</v>
      </c>
      <c r="BL186" s="18" t="s">
        <v>158</v>
      </c>
      <c r="BM186" s="200" t="s">
        <v>1449</v>
      </c>
    </row>
    <row r="187" spans="1:65" s="15" customFormat="1" ht="11.25">
      <c r="B187" s="225"/>
      <c r="C187" s="226"/>
      <c r="D187" s="204" t="s">
        <v>160</v>
      </c>
      <c r="E187" s="227" t="s">
        <v>1</v>
      </c>
      <c r="F187" s="228" t="s">
        <v>1416</v>
      </c>
      <c r="G187" s="226"/>
      <c r="H187" s="227" t="s">
        <v>1</v>
      </c>
      <c r="I187" s="229"/>
      <c r="J187" s="226"/>
      <c r="K187" s="226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160</v>
      </c>
      <c r="AU187" s="234" t="s">
        <v>88</v>
      </c>
      <c r="AV187" s="15" t="s">
        <v>86</v>
      </c>
      <c r="AW187" s="15" t="s">
        <v>34</v>
      </c>
      <c r="AX187" s="15" t="s">
        <v>78</v>
      </c>
      <c r="AY187" s="234" t="s">
        <v>151</v>
      </c>
    </row>
    <row r="188" spans="1:65" s="13" customFormat="1" ht="11.25">
      <c r="B188" s="202"/>
      <c r="C188" s="203"/>
      <c r="D188" s="204" t="s">
        <v>160</v>
      </c>
      <c r="E188" s="205" t="s">
        <v>1</v>
      </c>
      <c r="F188" s="206" t="s">
        <v>1450</v>
      </c>
      <c r="G188" s="203"/>
      <c r="H188" s="207">
        <v>19.2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160</v>
      </c>
      <c r="AU188" s="213" t="s">
        <v>88</v>
      </c>
      <c r="AV188" s="13" t="s">
        <v>88</v>
      </c>
      <c r="AW188" s="13" t="s">
        <v>34</v>
      </c>
      <c r="AX188" s="13" t="s">
        <v>78</v>
      </c>
      <c r="AY188" s="213" t="s">
        <v>151</v>
      </c>
    </row>
    <row r="189" spans="1:65" s="13" customFormat="1" ht="11.25">
      <c r="B189" s="202"/>
      <c r="C189" s="203"/>
      <c r="D189" s="204" t="s">
        <v>160</v>
      </c>
      <c r="E189" s="205" t="s">
        <v>1</v>
      </c>
      <c r="F189" s="206" t="s">
        <v>1451</v>
      </c>
      <c r="G189" s="203"/>
      <c r="H189" s="207">
        <v>11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160</v>
      </c>
      <c r="AU189" s="213" t="s">
        <v>88</v>
      </c>
      <c r="AV189" s="13" t="s">
        <v>88</v>
      </c>
      <c r="AW189" s="13" t="s">
        <v>34</v>
      </c>
      <c r="AX189" s="13" t="s">
        <v>78</v>
      </c>
      <c r="AY189" s="213" t="s">
        <v>151</v>
      </c>
    </row>
    <row r="190" spans="1:65" s="15" customFormat="1" ht="11.25">
      <c r="B190" s="225"/>
      <c r="C190" s="226"/>
      <c r="D190" s="204" t="s">
        <v>160</v>
      </c>
      <c r="E190" s="227" t="s">
        <v>1</v>
      </c>
      <c r="F190" s="228" t="s">
        <v>1426</v>
      </c>
      <c r="G190" s="226"/>
      <c r="H190" s="227" t="s">
        <v>1</v>
      </c>
      <c r="I190" s="229"/>
      <c r="J190" s="226"/>
      <c r="K190" s="226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160</v>
      </c>
      <c r="AU190" s="234" t="s">
        <v>88</v>
      </c>
      <c r="AV190" s="15" t="s">
        <v>86</v>
      </c>
      <c r="AW190" s="15" t="s">
        <v>34</v>
      </c>
      <c r="AX190" s="15" t="s">
        <v>78</v>
      </c>
      <c r="AY190" s="234" t="s">
        <v>151</v>
      </c>
    </row>
    <row r="191" spans="1:65" s="13" customFormat="1" ht="11.25">
      <c r="B191" s="202"/>
      <c r="C191" s="203"/>
      <c r="D191" s="204" t="s">
        <v>160</v>
      </c>
      <c r="E191" s="205" t="s">
        <v>1</v>
      </c>
      <c r="F191" s="206" t="s">
        <v>1452</v>
      </c>
      <c r="G191" s="203"/>
      <c r="H191" s="207">
        <v>22.6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160</v>
      </c>
      <c r="AU191" s="213" t="s">
        <v>88</v>
      </c>
      <c r="AV191" s="13" t="s">
        <v>88</v>
      </c>
      <c r="AW191" s="13" t="s">
        <v>34</v>
      </c>
      <c r="AX191" s="13" t="s">
        <v>78</v>
      </c>
      <c r="AY191" s="213" t="s">
        <v>151</v>
      </c>
    </row>
    <row r="192" spans="1:65" s="15" customFormat="1" ht="11.25">
      <c r="B192" s="225"/>
      <c r="C192" s="226"/>
      <c r="D192" s="204" t="s">
        <v>160</v>
      </c>
      <c r="E192" s="227" t="s">
        <v>1</v>
      </c>
      <c r="F192" s="228" t="s">
        <v>1418</v>
      </c>
      <c r="G192" s="226"/>
      <c r="H192" s="227" t="s">
        <v>1</v>
      </c>
      <c r="I192" s="229"/>
      <c r="J192" s="226"/>
      <c r="K192" s="226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160</v>
      </c>
      <c r="AU192" s="234" t="s">
        <v>88</v>
      </c>
      <c r="AV192" s="15" t="s">
        <v>86</v>
      </c>
      <c r="AW192" s="15" t="s">
        <v>34</v>
      </c>
      <c r="AX192" s="15" t="s">
        <v>78</v>
      </c>
      <c r="AY192" s="234" t="s">
        <v>151</v>
      </c>
    </row>
    <row r="193" spans="1:65" s="13" customFormat="1" ht="11.25">
      <c r="B193" s="202"/>
      <c r="C193" s="203"/>
      <c r="D193" s="204" t="s">
        <v>160</v>
      </c>
      <c r="E193" s="205" t="s">
        <v>1</v>
      </c>
      <c r="F193" s="206" t="s">
        <v>1453</v>
      </c>
      <c r="G193" s="203"/>
      <c r="H193" s="207">
        <v>12.6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160</v>
      </c>
      <c r="AU193" s="213" t="s">
        <v>88</v>
      </c>
      <c r="AV193" s="13" t="s">
        <v>88</v>
      </c>
      <c r="AW193" s="13" t="s">
        <v>34</v>
      </c>
      <c r="AX193" s="13" t="s">
        <v>78</v>
      </c>
      <c r="AY193" s="213" t="s">
        <v>151</v>
      </c>
    </row>
    <row r="194" spans="1:65" s="14" customFormat="1" ht="11.25">
      <c r="B194" s="214"/>
      <c r="C194" s="215"/>
      <c r="D194" s="204" t="s">
        <v>160</v>
      </c>
      <c r="E194" s="216" t="s">
        <v>1</v>
      </c>
      <c r="F194" s="217" t="s">
        <v>172</v>
      </c>
      <c r="G194" s="215"/>
      <c r="H194" s="218">
        <v>65.400000000000006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160</v>
      </c>
      <c r="AU194" s="224" t="s">
        <v>88</v>
      </c>
      <c r="AV194" s="14" t="s">
        <v>158</v>
      </c>
      <c r="AW194" s="14" t="s">
        <v>34</v>
      </c>
      <c r="AX194" s="14" t="s">
        <v>86</v>
      </c>
      <c r="AY194" s="224" t="s">
        <v>151</v>
      </c>
    </row>
    <row r="195" spans="1:65" s="2" customFormat="1" ht="21.75" customHeight="1">
      <c r="A195" s="35"/>
      <c r="B195" s="36"/>
      <c r="C195" s="188" t="s">
        <v>243</v>
      </c>
      <c r="D195" s="188" t="s">
        <v>154</v>
      </c>
      <c r="E195" s="189" t="s">
        <v>1454</v>
      </c>
      <c r="F195" s="190" t="s">
        <v>1455</v>
      </c>
      <c r="G195" s="191" t="s">
        <v>157</v>
      </c>
      <c r="H195" s="192">
        <v>4.8540000000000001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43</v>
      </c>
      <c r="O195" s="72"/>
      <c r="P195" s="198">
        <f>O195*H195</f>
        <v>0</v>
      </c>
      <c r="Q195" s="198">
        <v>1.98</v>
      </c>
      <c r="R195" s="198">
        <f>Q195*H195</f>
        <v>9.6109200000000001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158</v>
      </c>
      <c r="AT195" s="200" t="s">
        <v>154</v>
      </c>
      <c r="AU195" s="200" t="s">
        <v>88</v>
      </c>
      <c r="AY195" s="18" t="s">
        <v>151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86</v>
      </c>
      <c r="BK195" s="201">
        <f>ROUND(I195*H195,2)</f>
        <v>0</v>
      </c>
      <c r="BL195" s="18" t="s">
        <v>158</v>
      </c>
      <c r="BM195" s="200" t="s">
        <v>1456</v>
      </c>
    </row>
    <row r="196" spans="1:65" s="15" customFormat="1" ht="11.25">
      <c r="B196" s="225"/>
      <c r="C196" s="226"/>
      <c r="D196" s="204" t="s">
        <v>160</v>
      </c>
      <c r="E196" s="227" t="s">
        <v>1</v>
      </c>
      <c r="F196" s="228" t="s">
        <v>1416</v>
      </c>
      <c r="G196" s="226"/>
      <c r="H196" s="227" t="s">
        <v>1</v>
      </c>
      <c r="I196" s="229"/>
      <c r="J196" s="226"/>
      <c r="K196" s="226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160</v>
      </c>
      <c r="AU196" s="234" t="s">
        <v>88</v>
      </c>
      <c r="AV196" s="15" t="s">
        <v>86</v>
      </c>
      <c r="AW196" s="15" t="s">
        <v>34</v>
      </c>
      <c r="AX196" s="15" t="s">
        <v>78</v>
      </c>
      <c r="AY196" s="234" t="s">
        <v>151</v>
      </c>
    </row>
    <row r="197" spans="1:65" s="13" customFormat="1" ht="11.25">
      <c r="B197" s="202"/>
      <c r="C197" s="203"/>
      <c r="D197" s="204" t="s">
        <v>160</v>
      </c>
      <c r="E197" s="205" t="s">
        <v>1</v>
      </c>
      <c r="F197" s="206" t="s">
        <v>1457</v>
      </c>
      <c r="G197" s="203"/>
      <c r="H197" s="207">
        <v>22.23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160</v>
      </c>
      <c r="AU197" s="213" t="s">
        <v>88</v>
      </c>
      <c r="AV197" s="13" t="s">
        <v>88</v>
      </c>
      <c r="AW197" s="13" t="s">
        <v>34</v>
      </c>
      <c r="AX197" s="13" t="s">
        <v>78</v>
      </c>
      <c r="AY197" s="213" t="s">
        <v>151</v>
      </c>
    </row>
    <row r="198" spans="1:65" s="15" customFormat="1" ht="11.25">
      <c r="B198" s="225"/>
      <c r="C198" s="226"/>
      <c r="D198" s="204" t="s">
        <v>160</v>
      </c>
      <c r="E198" s="227" t="s">
        <v>1</v>
      </c>
      <c r="F198" s="228" t="s">
        <v>1426</v>
      </c>
      <c r="G198" s="226"/>
      <c r="H198" s="227" t="s">
        <v>1</v>
      </c>
      <c r="I198" s="229"/>
      <c r="J198" s="226"/>
      <c r="K198" s="226"/>
      <c r="L198" s="230"/>
      <c r="M198" s="231"/>
      <c r="N198" s="232"/>
      <c r="O198" s="232"/>
      <c r="P198" s="232"/>
      <c r="Q198" s="232"/>
      <c r="R198" s="232"/>
      <c r="S198" s="232"/>
      <c r="T198" s="233"/>
      <c r="AT198" s="234" t="s">
        <v>160</v>
      </c>
      <c r="AU198" s="234" t="s">
        <v>88</v>
      </c>
      <c r="AV198" s="15" t="s">
        <v>86</v>
      </c>
      <c r="AW198" s="15" t="s">
        <v>34</v>
      </c>
      <c r="AX198" s="15" t="s">
        <v>78</v>
      </c>
      <c r="AY198" s="234" t="s">
        <v>151</v>
      </c>
    </row>
    <row r="199" spans="1:65" s="13" customFormat="1" ht="11.25">
      <c r="B199" s="202"/>
      <c r="C199" s="203"/>
      <c r="D199" s="204" t="s">
        <v>160</v>
      </c>
      <c r="E199" s="205" t="s">
        <v>1</v>
      </c>
      <c r="F199" s="206" t="s">
        <v>1458</v>
      </c>
      <c r="G199" s="203"/>
      <c r="H199" s="207">
        <v>22.8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160</v>
      </c>
      <c r="AU199" s="213" t="s">
        <v>88</v>
      </c>
      <c r="AV199" s="13" t="s">
        <v>88</v>
      </c>
      <c r="AW199" s="13" t="s">
        <v>34</v>
      </c>
      <c r="AX199" s="13" t="s">
        <v>78</v>
      </c>
      <c r="AY199" s="213" t="s">
        <v>151</v>
      </c>
    </row>
    <row r="200" spans="1:65" s="13" customFormat="1" ht="11.25">
      <c r="B200" s="202"/>
      <c r="C200" s="203"/>
      <c r="D200" s="204" t="s">
        <v>160</v>
      </c>
      <c r="E200" s="205" t="s">
        <v>1</v>
      </c>
      <c r="F200" s="206" t="s">
        <v>1459</v>
      </c>
      <c r="G200" s="203"/>
      <c r="H200" s="207">
        <v>3.51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160</v>
      </c>
      <c r="AU200" s="213" t="s">
        <v>88</v>
      </c>
      <c r="AV200" s="13" t="s">
        <v>88</v>
      </c>
      <c r="AW200" s="13" t="s">
        <v>34</v>
      </c>
      <c r="AX200" s="13" t="s">
        <v>78</v>
      </c>
      <c r="AY200" s="213" t="s">
        <v>151</v>
      </c>
    </row>
    <row r="201" spans="1:65" s="16" customFormat="1" ht="11.25">
      <c r="B201" s="235"/>
      <c r="C201" s="236"/>
      <c r="D201" s="204" t="s">
        <v>160</v>
      </c>
      <c r="E201" s="237" t="s">
        <v>1</v>
      </c>
      <c r="F201" s="238" t="s">
        <v>264</v>
      </c>
      <c r="G201" s="236"/>
      <c r="H201" s="239">
        <v>48.54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160</v>
      </c>
      <c r="AU201" s="245" t="s">
        <v>88</v>
      </c>
      <c r="AV201" s="16" t="s">
        <v>152</v>
      </c>
      <c r="AW201" s="16" t="s">
        <v>34</v>
      </c>
      <c r="AX201" s="16" t="s">
        <v>78</v>
      </c>
      <c r="AY201" s="245" t="s">
        <v>151</v>
      </c>
    </row>
    <row r="202" spans="1:65" s="13" customFormat="1" ht="11.25">
      <c r="B202" s="202"/>
      <c r="C202" s="203"/>
      <c r="D202" s="204" t="s">
        <v>160</v>
      </c>
      <c r="E202" s="205" t="s">
        <v>1</v>
      </c>
      <c r="F202" s="206" t="s">
        <v>1460</v>
      </c>
      <c r="G202" s="203"/>
      <c r="H202" s="207">
        <v>4.8540000000000001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160</v>
      </c>
      <c r="AU202" s="213" t="s">
        <v>88</v>
      </c>
      <c r="AV202" s="13" t="s">
        <v>88</v>
      </c>
      <c r="AW202" s="13" t="s">
        <v>34</v>
      </c>
      <c r="AX202" s="13" t="s">
        <v>86</v>
      </c>
      <c r="AY202" s="213" t="s">
        <v>151</v>
      </c>
    </row>
    <row r="203" spans="1:65" s="2" customFormat="1" ht="21.75" customHeight="1">
      <c r="A203" s="35"/>
      <c r="B203" s="36"/>
      <c r="C203" s="188" t="s">
        <v>248</v>
      </c>
      <c r="D203" s="188" t="s">
        <v>154</v>
      </c>
      <c r="E203" s="189" t="s">
        <v>1461</v>
      </c>
      <c r="F203" s="190" t="s">
        <v>1462</v>
      </c>
      <c r="G203" s="191" t="s">
        <v>157</v>
      </c>
      <c r="H203" s="192">
        <v>4.8540000000000001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43</v>
      </c>
      <c r="O203" s="72"/>
      <c r="P203" s="198">
        <f>O203*H203</f>
        <v>0</v>
      </c>
      <c r="Q203" s="198">
        <v>2.16</v>
      </c>
      <c r="R203" s="198">
        <f>Q203*H203</f>
        <v>10.484640000000001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158</v>
      </c>
      <c r="AT203" s="200" t="s">
        <v>154</v>
      </c>
      <c r="AU203" s="200" t="s">
        <v>88</v>
      </c>
      <c r="AY203" s="18" t="s">
        <v>151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86</v>
      </c>
      <c r="BK203" s="201">
        <f>ROUND(I203*H203,2)</f>
        <v>0</v>
      </c>
      <c r="BL203" s="18" t="s">
        <v>158</v>
      </c>
      <c r="BM203" s="200" t="s">
        <v>1463</v>
      </c>
    </row>
    <row r="204" spans="1:65" s="2" customFormat="1" ht="21.75" customHeight="1">
      <c r="A204" s="35"/>
      <c r="B204" s="36"/>
      <c r="C204" s="188" t="s">
        <v>254</v>
      </c>
      <c r="D204" s="188" t="s">
        <v>154</v>
      </c>
      <c r="E204" s="189" t="s">
        <v>1464</v>
      </c>
      <c r="F204" s="190" t="s">
        <v>1465</v>
      </c>
      <c r="G204" s="191" t="s">
        <v>167</v>
      </c>
      <c r="H204" s="192">
        <v>1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43</v>
      </c>
      <c r="O204" s="72"/>
      <c r="P204" s="198">
        <f>O204*H204</f>
        <v>0</v>
      </c>
      <c r="Q204" s="198">
        <v>1.7770000000000001E-2</v>
      </c>
      <c r="R204" s="198">
        <f>Q204*H204</f>
        <v>1.7770000000000001E-2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158</v>
      </c>
      <c r="AT204" s="200" t="s">
        <v>154</v>
      </c>
      <c r="AU204" s="200" t="s">
        <v>88</v>
      </c>
      <c r="AY204" s="18" t="s">
        <v>151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86</v>
      </c>
      <c r="BK204" s="201">
        <f>ROUND(I204*H204,2)</f>
        <v>0</v>
      </c>
      <c r="BL204" s="18" t="s">
        <v>158</v>
      </c>
      <c r="BM204" s="200" t="s">
        <v>1466</v>
      </c>
    </row>
    <row r="205" spans="1:65" s="2" customFormat="1" ht="21.75" customHeight="1">
      <c r="A205" s="35"/>
      <c r="B205" s="36"/>
      <c r="C205" s="250" t="s">
        <v>7</v>
      </c>
      <c r="D205" s="250" t="s">
        <v>291</v>
      </c>
      <c r="E205" s="251" t="s">
        <v>1467</v>
      </c>
      <c r="F205" s="252" t="s">
        <v>1468</v>
      </c>
      <c r="G205" s="253" t="s">
        <v>167</v>
      </c>
      <c r="H205" s="254">
        <v>1</v>
      </c>
      <c r="I205" s="255"/>
      <c r="J205" s="256">
        <f>ROUND(I205*H205,2)</f>
        <v>0</v>
      </c>
      <c r="K205" s="257"/>
      <c r="L205" s="258"/>
      <c r="M205" s="259" t="s">
        <v>1</v>
      </c>
      <c r="N205" s="260" t="s">
        <v>43</v>
      </c>
      <c r="O205" s="72"/>
      <c r="P205" s="198">
        <f>O205*H205</f>
        <v>0</v>
      </c>
      <c r="Q205" s="198">
        <v>1.2489999999999999E-2</v>
      </c>
      <c r="R205" s="198">
        <f>Q205*H205</f>
        <v>1.2489999999999999E-2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190</v>
      </c>
      <c r="AT205" s="200" t="s">
        <v>291</v>
      </c>
      <c r="AU205" s="200" t="s">
        <v>88</v>
      </c>
      <c r="AY205" s="18" t="s">
        <v>151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86</v>
      </c>
      <c r="BK205" s="201">
        <f>ROUND(I205*H205,2)</f>
        <v>0</v>
      </c>
      <c r="BL205" s="18" t="s">
        <v>158</v>
      </c>
      <c r="BM205" s="200" t="s">
        <v>1469</v>
      </c>
    </row>
    <row r="206" spans="1:65" s="13" customFormat="1" ht="22.5">
      <c r="B206" s="202"/>
      <c r="C206" s="203"/>
      <c r="D206" s="204" t="s">
        <v>160</v>
      </c>
      <c r="E206" s="203"/>
      <c r="F206" s="206" t="s">
        <v>1470</v>
      </c>
      <c r="G206" s="203"/>
      <c r="H206" s="207">
        <v>1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160</v>
      </c>
      <c r="AU206" s="213" t="s">
        <v>88</v>
      </c>
      <c r="AV206" s="13" t="s">
        <v>88</v>
      </c>
      <c r="AW206" s="13" t="s">
        <v>4</v>
      </c>
      <c r="AX206" s="13" t="s">
        <v>86</v>
      </c>
      <c r="AY206" s="213" t="s">
        <v>151</v>
      </c>
    </row>
    <row r="207" spans="1:65" s="12" customFormat="1" ht="22.9" customHeight="1">
      <c r="B207" s="172"/>
      <c r="C207" s="173"/>
      <c r="D207" s="174" t="s">
        <v>77</v>
      </c>
      <c r="E207" s="186" t="s">
        <v>194</v>
      </c>
      <c r="F207" s="186" t="s">
        <v>295</v>
      </c>
      <c r="G207" s="173"/>
      <c r="H207" s="173"/>
      <c r="I207" s="176"/>
      <c r="J207" s="187">
        <f>BK207</f>
        <v>0</v>
      </c>
      <c r="K207" s="173"/>
      <c r="L207" s="178"/>
      <c r="M207" s="179"/>
      <c r="N207" s="180"/>
      <c r="O207" s="180"/>
      <c r="P207" s="181">
        <f>SUM(P208:P275)</f>
        <v>0</v>
      </c>
      <c r="Q207" s="180"/>
      <c r="R207" s="181">
        <f>SUM(R208:R275)</f>
        <v>1.9204799999999998E-2</v>
      </c>
      <c r="S207" s="180"/>
      <c r="T207" s="182">
        <f>SUM(T208:T275)</f>
        <v>36.422020000000003</v>
      </c>
      <c r="AR207" s="183" t="s">
        <v>86</v>
      </c>
      <c r="AT207" s="184" t="s">
        <v>77</v>
      </c>
      <c r="AU207" s="184" t="s">
        <v>86</v>
      </c>
      <c r="AY207" s="183" t="s">
        <v>151</v>
      </c>
      <c r="BK207" s="185">
        <f>SUM(BK208:BK275)</f>
        <v>0</v>
      </c>
    </row>
    <row r="208" spans="1:65" s="2" customFormat="1" ht="33" customHeight="1">
      <c r="A208" s="35"/>
      <c r="B208" s="36"/>
      <c r="C208" s="188" t="s">
        <v>275</v>
      </c>
      <c r="D208" s="188" t="s">
        <v>154</v>
      </c>
      <c r="E208" s="189" t="s">
        <v>1230</v>
      </c>
      <c r="F208" s="190" t="s">
        <v>1231</v>
      </c>
      <c r="G208" s="191" t="s">
        <v>183</v>
      </c>
      <c r="H208" s="192">
        <v>101.44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43</v>
      </c>
      <c r="O208" s="72"/>
      <c r="P208" s="198">
        <f>O208*H208</f>
        <v>0</v>
      </c>
      <c r="Q208" s="198">
        <v>1.2999999999999999E-4</v>
      </c>
      <c r="R208" s="198">
        <f>Q208*H208</f>
        <v>1.3187199999999998E-2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158</v>
      </c>
      <c r="AT208" s="200" t="s">
        <v>154</v>
      </c>
      <c r="AU208" s="200" t="s">
        <v>88</v>
      </c>
      <c r="AY208" s="18" t="s">
        <v>151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158</v>
      </c>
      <c r="BM208" s="200" t="s">
        <v>1471</v>
      </c>
    </row>
    <row r="209" spans="2:51" s="15" customFormat="1" ht="11.25">
      <c r="B209" s="225"/>
      <c r="C209" s="226"/>
      <c r="D209" s="204" t="s">
        <v>160</v>
      </c>
      <c r="E209" s="227" t="s">
        <v>1</v>
      </c>
      <c r="F209" s="228" t="s">
        <v>1416</v>
      </c>
      <c r="G209" s="226"/>
      <c r="H209" s="227" t="s">
        <v>1</v>
      </c>
      <c r="I209" s="229"/>
      <c r="J209" s="226"/>
      <c r="K209" s="226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160</v>
      </c>
      <c r="AU209" s="234" t="s">
        <v>88</v>
      </c>
      <c r="AV209" s="15" t="s">
        <v>86</v>
      </c>
      <c r="AW209" s="15" t="s">
        <v>34</v>
      </c>
      <c r="AX209" s="15" t="s">
        <v>78</v>
      </c>
      <c r="AY209" s="234" t="s">
        <v>151</v>
      </c>
    </row>
    <row r="210" spans="2:51" s="13" customFormat="1" ht="11.25">
      <c r="B210" s="202"/>
      <c r="C210" s="203"/>
      <c r="D210" s="204" t="s">
        <v>160</v>
      </c>
      <c r="E210" s="205" t="s">
        <v>1</v>
      </c>
      <c r="F210" s="206" t="s">
        <v>1457</v>
      </c>
      <c r="G210" s="203"/>
      <c r="H210" s="207">
        <v>22.23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160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151</v>
      </c>
    </row>
    <row r="211" spans="2:51" s="15" customFormat="1" ht="11.25">
      <c r="B211" s="225"/>
      <c r="C211" s="226"/>
      <c r="D211" s="204" t="s">
        <v>160</v>
      </c>
      <c r="E211" s="227" t="s">
        <v>1</v>
      </c>
      <c r="F211" s="228" t="s">
        <v>1472</v>
      </c>
      <c r="G211" s="226"/>
      <c r="H211" s="227" t="s">
        <v>1</v>
      </c>
      <c r="I211" s="229"/>
      <c r="J211" s="226"/>
      <c r="K211" s="226"/>
      <c r="L211" s="230"/>
      <c r="M211" s="231"/>
      <c r="N211" s="232"/>
      <c r="O211" s="232"/>
      <c r="P211" s="232"/>
      <c r="Q211" s="232"/>
      <c r="R211" s="232"/>
      <c r="S211" s="232"/>
      <c r="T211" s="233"/>
      <c r="AT211" s="234" t="s">
        <v>160</v>
      </c>
      <c r="AU211" s="234" t="s">
        <v>88</v>
      </c>
      <c r="AV211" s="15" t="s">
        <v>86</v>
      </c>
      <c r="AW211" s="15" t="s">
        <v>34</v>
      </c>
      <c r="AX211" s="15" t="s">
        <v>78</v>
      </c>
      <c r="AY211" s="234" t="s">
        <v>151</v>
      </c>
    </row>
    <row r="212" spans="2:51" s="13" customFormat="1" ht="11.25">
      <c r="B212" s="202"/>
      <c r="C212" s="203"/>
      <c r="D212" s="204" t="s">
        <v>160</v>
      </c>
      <c r="E212" s="205" t="s">
        <v>1</v>
      </c>
      <c r="F212" s="206" t="s">
        <v>1473</v>
      </c>
      <c r="G212" s="203"/>
      <c r="H212" s="207">
        <v>12.8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160</v>
      </c>
      <c r="AU212" s="213" t="s">
        <v>88</v>
      </c>
      <c r="AV212" s="13" t="s">
        <v>88</v>
      </c>
      <c r="AW212" s="13" t="s">
        <v>34</v>
      </c>
      <c r="AX212" s="13" t="s">
        <v>78</v>
      </c>
      <c r="AY212" s="213" t="s">
        <v>151</v>
      </c>
    </row>
    <row r="213" spans="2:51" s="15" customFormat="1" ht="11.25">
      <c r="B213" s="225"/>
      <c r="C213" s="226"/>
      <c r="D213" s="204" t="s">
        <v>160</v>
      </c>
      <c r="E213" s="227" t="s">
        <v>1</v>
      </c>
      <c r="F213" s="228" t="s">
        <v>1418</v>
      </c>
      <c r="G213" s="226"/>
      <c r="H213" s="227" t="s">
        <v>1</v>
      </c>
      <c r="I213" s="229"/>
      <c r="J213" s="226"/>
      <c r="K213" s="226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160</v>
      </c>
      <c r="AU213" s="234" t="s">
        <v>88</v>
      </c>
      <c r="AV213" s="15" t="s">
        <v>86</v>
      </c>
      <c r="AW213" s="15" t="s">
        <v>34</v>
      </c>
      <c r="AX213" s="15" t="s">
        <v>78</v>
      </c>
      <c r="AY213" s="234" t="s">
        <v>151</v>
      </c>
    </row>
    <row r="214" spans="2:51" s="13" customFormat="1" ht="11.25">
      <c r="B214" s="202"/>
      <c r="C214" s="203"/>
      <c r="D214" s="204" t="s">
        <v>160</v>
      </c>
      <c r="E214" s="205" t="s">
        <v>1</v>
      </c>
      <c r="F214" s="206" t="s">
        <v>1473</v>
      </c>
      <c r="G214" s="203"/>
      <c r="H214" s="207">
        <v>12.8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160</v>
      </c>
      <c r="AU214" s="213" t="s">
        <v>88</v>
      </c>
      <c r="AV214" s="13" t="s">
        <v>88</v>
      </c>
      <c r="AW214" s="13" t="s">
        <v>34</v>
      </c>
      <c r="AX214" s="13" t="s">
        <v>78</v>
      </c>
      <c r="AY214" s="213" t="s">
        <v>151</v>
      </c>
    </row>
    <row r="215" spans="2:51" s="15" customFormat="1" ht="11.25">
      <c r="B215" s="225"/>
      <c r="C215" s="226"/>
      <c r="D215" s="204" t="s">
        <v>160</v>
      </c>
      <c r="E215" s="227" t="s">
        <v>1</v>
      </c>
      <c r="F215" s="228" t="s">
        <v>1420</v>
      </c>
      <c r="G215" s="226"/>
      <c r="H215" s="227" t="s">
        <v>1</v>
      </c>
      <c r="I215" s="229"/>
      <c r="J215" s="226"/>
      <c r="K215" s="226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160</v>
      </c>
      <c r="AU215" s="234" t="s">
        <v>88</v>
      </c>
      <c r="AV215" s="15" t="s">
        <v>86</v>
      </c>
      <c r="AW215" s="15" t="s">
        <v>34</v>
      </c>
      <c r="AX215" s="15" t="s">
        <v>78</v>
      </c>
      <c r="AY215" s="234" t="s">
        <v>151</v>
      </c>
    </row>
    <row r="216" spans="2:51" s="13" customFormat="1" ht="11.25">
      <c r="B216" s="202"/>
      <c r="C216" s="203"/>
      <c r="D216" s="204" t="s">
        <v>160</v>
      </c>
      <c r="E216" s="205" t="s">
        <v>1</v>
      </c>
      <c r="F216" s="206" t="s">
        <v>1474</v>
      </c>
      <c r="G216" s="203"/>
      <c r="H216" s="207">
        <v>14.4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160</v>
      </c>
      <c r="AU216" s="213" t="s">
        <v>88</v>
      </c>
      <c r="AV216" s="13" t="s">
        <v>88</v>
      </c>
      <c r="AW216" s="13" t="s">
        <v>34</v>
      </c>
      <c r="AX216" s="13" t="s">
        <v>78</v>
      </c>
      <c r="AY216" s="213" t="s">
        <v>151</v>
      </c>
    </row>
    <row r="217" spans="2:51" s="15" customFormat="1" ht="11.25">
      <c r="B217" s="225"/>
      <c r="C217" s="226"/>
      <c r="D217" s="204" t="s">
        <v>160</v>
      </c>
      <c r="E217" s="227" t="s">
        <v>1</v>
      </c>
      <c r="F217" s="228" t="s">
        <v>1422</v>
      </c>
      <c r="G217" s="226"/>
      <c r="H217" s="227" t="s">
        <v>1</v>
      </c>
      <c r="I217" s="229"/>
      <c r="J217" s="226"/>
      <c r="K217" s="226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160</v>
      </c>
      <c r="AU217" s="234" t="s">
        <v>88</v>
      </c>
      <c r="AV217" s="15" t="s">
        <v>86</v>
      </c>
      <c r="AW217" s="15" t="s">
        <v>34</v>
      </c>
      <c r="AX217" s="15" t="s">
        <v>78</v>
      </c>
      <c r="AY217" s="234" t="s">
        <v>151</v>
      </c>
    </row>
    <row r="218" spans="2:51" s="13" customFormat="1" ht="11.25">
      <c r="B218" s="202"/>
      <c r="C218" s="203"/>
      <c r="D218" s="204" t="s">
        <v>160</v>
      </c>
      <c r="E218" s="205" t="s">
        <v>1</v>
      </c>
      <c r="F218" s="206" t="s">
        <v>1475</v>
      </c>
      <c r="G218" s="203"/>
      <c r="H218" s="207">
        <v>2.16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160</v>
      </c>
      <c r="AU218" s="213" t="s">
        <v>88</v>
      </c>
      <c r="AV218" s="13" t="s">
        <v>88</v>
      </c>
      <c r="AW218" s="13" t="s">
        <v>34</v>
      </c>
      <c r="AX218" s="13" t="s">
        <v>78</v>
      </c>
      <c r="AY218" s="213" t="s">
        <v>151</v>
      </c>
    </row>
    <row r="219" spans="2:51" s="15" customFormat="1" ht="11.25">
      <c r="B219" s="225"/>
      <c r="C219" s="226"/>
      <c r="D219" s="204" t="s">
        <v>160</v>
      </c>
      <c r="E219" s="227" t="s">
        <v>1</v>
      </c>
      <c r="F219" s="228" t="s">
        <v>1424</v>
      </c>
      <c r="G219" s="226"/>
      <c r="H219" s="227" t="s">
        <v>1</v>
      </c>
      <c r="I219" s="229"/>
      <c r="J219" s="226"/>
      <c r="K219" s="226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160</v>
      </c>
      <c r="AU219" s="234" t="s">
        <v>88</v>
      </c>
      <c r="AV219" s="15" t="s">
        <v>86</v>
      </c>
      <c r="AW219" s="15" t="s">
        <v>34</v>
      </c>
      <c r="AX219" s="15" t="s">
        <v>78</v>
      </c>
      <c r="AY219" s="234" t="s">
        <v>151</v>
      </c>
    </row>
    <row r="220" spans="2:51" s="13" customFormat="1" ht="11.25">
      <c r="B220" s="202"/>
      <c r="C220" s="203"/>
      <c r="D220" s="204" t="s">
        <v>160</v>
      </c>
      <c r="E220" s="205" t="s">
        <v>1</v>
      </c>
      <c r="F220" s="206" t="s">
        <v>1476</v>
      </c>
      <c r="G220" s="203"/>
      <c r="H220" s="207">
        <v>2.2799999999999998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160</v>
      </c>
      <c r="AU220" s="213" t="s">
        <v>88</v>
      </c>
      <c r="AV220" s="13" t="s">
        <v>88</v>
      </c>
      <c r="AW220" s="13" t="s">
        <v>34</v>
      </c>
      <c r="AX220" s="13" t="s">
        <v>78</v>
      </c>
      <c r="AY220" s="213" t="s">
        <v>151</v>
      </c>
    </row>
    <row r="221" spans="2:51" s="13" customFormat="1" ht="11.25">
      <c r="B221" s="202"/>
      <c r="C221" s="203"/>
      <c r="D221" s="204" t="s">
        <v>160</v>
      </c>
      <c r="E221" s="205" t="s">
        <v>1</v>
      </c>
      <c r="F221" s="206" t="s">
        <v>1477</v>
      </c>
      <c r="G221" s="203"/>
      <c r="H221" s="207">
        <v>8.4600000000000009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160</v>
      </c>
      <c r="AU221" s="213" t="s">
        <v>88</v>
      </c>
      <c r="AV221" s="13" t="s">
        <v>88</v>
      </c>
      <c r="AW221" s="13" t="s">
        <v>34</v>
      </c>
      <c r="AX221" s="13" t="s">
        <v>78</v>
      </c>
      <c r="AY221" s="213" t="s">
        <v>151</v>
      </c>
    </row>
    <row r="222" spans="2:51" s="15" customFormat="1" ht="11.25">
      <c r="B222" s="225"/>
      <c r="C222" s="226"/>
      <c r="D222" s="204" t="s">
        <v>160</v>
      </c>
      <c r="E222" s="227" t="s">
        <v>1</v>
      </c>
      <c r="F222" s="228" t="s">
        <v>1426</v>
      </c>
      <c r="G222" s="226"/>
      <c r="H222" s="227" t="s">
        <v>1</v>
      </c>
      <c r="I222" s="229"/>
      <c r="J222" s="226"/>
      <c r="K222" s="226"/>
      <c r="L222" s="230"/>
      <c r="M222" s="231"/>
      <c r="N222" s="232"/>
      <c r="O222" s="232"/>
      <c r="P222" s="232"/>
      <c r="Q222" s="232"/>
      <c r="R222" s="232"/>
      <c r="S222" s="232"/>
      <c r="T222" s="233"/>
      <c r="AT222" s="234" t="s">
        <v>160</v>
      </c>
      <c r="AU222" s="234" t="s">
        <v>88</v>
      </c>
      <c r="AV222" s="15" t="s">
        <v>86</v>
      </c>
      <c r="AW222" s="15" t="s">
        <v>34</v>
      </c>
      <c r="AX222" s="15" t="s">
        <v>78</v>
      </c>
      <c r="AY222" s="234" t="s">
        <v>151</v>
      </c>
    </row>
    <row r="223" spans="2:51" s="13" customFormat="1" ht="11.25">
      <c r="B223" s="202"/>
      <c r="C223" s="203"/>
      <c r="D223" s="204" t="s">
        <v>160</v>
      </c>
      <c r="E223" s="205" t="s">
        <v>1</v>
      </c>
      <c r="F223" s="206" t="s">
        <v>1458</v>
      </c>
      <c r="G223" s="203"/>
      <c r="H223" s="207">
        <v>22.8</v>
      </c>
      <c r="I223" s="208"/>
      <c r="J223" s="203"/>
      <c r="K223" s="203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160</v>
      </c>
      <c r="AU223" s="213" t="s">
        <v>88</v>
      </c>
      <c r="AV223" s="13" t="s">
        <v>88</v>
      </c>
      <c r="AW223" s="13" t="s">
        <v>34</v>
      </c>
      <c r="AX223" s="13" t="s">
        <v>78</v>
      </c>
      <c r="AY223" s="213" t="s">
        <v>151</v>
      </c>
    </row>
    <row r="224" spans="2:51" s="13" customFormat="1" ht="11.25">
      <c r="B224" s="202"/>
      <c r="C224" s="203"/>
      <c r="D224" s="204" t="s">
        <v>160</v>
      </c>
      <c r="E224" s="205" t="s">
        <v>1</v>
      </c>
      <c r="F224" s="206" t="s">
        <v>1459</v>
      </c>
      <c r="G224" s="203"/>
      <c r="H224" s="207">
        <v>3.51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160</v>
      </c>
      <c r="AU224" s="213" t="s">
        <v>88</v>
      </c>
      <c r="AV224" s="13" t="s">
        <v>88</v>
      </c>
      <c r="AW224" s="13" t="s">
        <v>34</v>
      </c>
      <c r="AX224" s="13" t="s">
        <v>78</v>
      </c>
      <c r="AY224" s="213" t="s">
        <v>151</v>
      </c>
    </row>
    <row r="225" spans="1:65" s="14" customFormat="1" ht="11.25">
      <c r="B225" s="214"/>
      <c r="C225" s="215"/>
      <c r="D225" s="204" t="s">
        <v>160</v>
      </c>
      <c r="E225" s="216" t="s">
        <v>1</v>
      </c>
      <c r="F225" s="217" t="s">
        <v>172</v>
      </c>
      <c r="G225" s="215"/>
      <c r="H225" s="218">
        <v>101.44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160</v>
      </c>
      <c r="AU225" s="224" t="s">
        <v>88</v>
      </c>
      <c r="AV225" s="14" t="s">
        <v>158</v>
      </c>
      <c r="AW225" s="14" t="s">
        <v>34</v>
      </c>
      <c r="AX225" s="14" t="s">
        <v>86</v>
      </c>
      <c r="AY225" s="224" t="s">
        <v>151</v>
      </c>
    </row>
    <row r="226" spans="1:65" s="2" customFormat="1" ht="21.75" customHeight="1">
      <c r="A226" s="35"/>
      <c r="B226" s="36"/>
      <c r="C226" s="188" t="s">
        <v>282</v>
      </c>
      <c r="D226" s="188" t="s">
        <v>154</v>
      </c>
      <c r="E226" s="189" t="s">
        <v>1234</v>
      </c>
      <c r="F226" s="190" t="s">
        <v>1478</v>
      </c>
      <c r="G226" s="191" t="s">
        <v>183</v>
      </c>
      <c r="H226" s="192">
        <v>101.44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43</v>
      </c>
      <c r="O226" s="72"/>
      <c r="P226" s="198">
        <f>O226*H226</f>
        <v>0</v>
      </c>
      <c r="Q226" s="198">
        <v>4.0000000000000003E-5</v>
      </c>
      <c r="R226" s="198">
        <f>Q226*H226</f>
        <v>4.0576000000000006E-3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158</v>
      </c>
      <c r="AT226" s="200" t="s">
        <v>154</v>
      </c>
      <c r="AU226" s="200" t="s">
        <v>88</v>
      </c>
      <c r="AY226" s="18" t="s">
        <v>151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86</v>
      </c>
      <c r="BK226" s="201">
        <f>ROUND(I226*H226,2)</f>
        <v>0</v>
      </c>
      <c r="BL226" s="18" t="s">
        <v>158</v>
      </c>
      <c r="BM226" s="200" t="s">
        <v>1479</v>
      </c>
    </row>
    <row r="227" spans="1:65" s="2" customFormat="1" ht="33" customHeight="1">
      <c r="A227" s="35"/>
      <c r="B227" s="36"/>
      <c r="C227" s="188" t="s">
        <v>286</v>
      </c>
      <c r="D227" s="188" t="s">
        <v>154</v>
      </c>
      <c r="E227" s="189" t="s">
        <v>1480</v>
      </c>
      <c r="F227" s="190" t="s">
        <v>1481</v>
      </c>
      <c r="G227" s="191" t="s">
        <v>183</v>
      </c>
      <c r="H227" s="192">
        <v>49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>O227*H227</f>
        <v>0</v>
      </c>
      <c r="Q227" s="198">
        <v>4.0000000000000003E-5</v>
      </c>
      <c r="R227" s="198">
        <f>Q227*H227</f>
        <v>1.9600000000000004E-3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158</v>
      </c>
      <c r="AT227" s="200" t="s">
        <v>154</v>
      </c>
      <c r="AU227" s="200" t="s">
        <v>88</v>
      </c>
      <c r="AY227" s="18" t="s">
        <v>151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86</v>
      </c>
      <c r="BK227" s="201">
        <f>ROUND(I227*H227,2)</f>
        <v>0</v>
      </c>
      <c r="BL227" s="18" t="s">
        <v>158</v>
      </c>
      <c r="BM227" s="200" t="s">
        <v>1482</v>
      </c>
    </row>
    <row r="228" spans="1:65" s="13" customFormat="1" ht="11.25">
      <c r="B228" s="202"/>
      <c r="C228" s="203"/>
      <c r="D228" s="204" t="s">
        <v>160</v>
      </c>
      <c r="E228" s="205" t="s">
        <v>1</v>
      </c>
      <c r="F228" s="206" t="s">
        <v>1483</v>
      </c>
      <c r="G228" s="203"/>
      <c r="H228" s="207">
        <v>18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160</v>
      </c>
      <c r="AU228" s="213" t="s">
        <v>88</v>
      </c>
      <c r="AV228" s="13" t="s">
        <v>88</v>
      </c>
      <c r="AW228" s="13" t="s">
        <v>34</v>
      </c>
      <c r="AX228" s="13" t="s">
        <v>78</v>
      </c>
      <c r="AY228" s="213" t="s">
        <v>151</v>
      </c>
    </row>
    <row r="229" spans="1:65" s="13" customFormat="1" ht="11.25">
      <c r="B229" s="202"/>
      <c r="C229" s="203"/>
      <c r="D229" s="204" t="s">
        <v>160</v>
      </c>
      <c r="E229" s="205" t="s">
        <v>1</v>
      </c>
      <c r="F229" s="206" t="s">
        <v>1484</v>
      </c>
      <c r="G229" s="203"/>
      <c r="H229" s="207">
        <v>21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160</v>
      </c>
      <c r="AU229" s="213" t="s">
        <v>88</v>
      </c>
      <c r="AV229" s="13" t="s">
        <v>88</v>
      </c>
      <c r="AW229" s="13" t="s">
        <v>34</v>
      </c>
      <c r="AX229" s="13" t="s">
        <v>78</v>
      </c>
      <c r="AY229" s="213" t="s">
        <v>151</v>
      </c>
    </row>
    <row r="230" spans="1:65" s="13" customFormat="1" ht="11.25">
      <c r="B230" s="202"/>
      <c r="C230" s="203"/>
      <c r="D230" s="204" t="s">
        <v>160</v>
      </c>
      <c r="E230" s="205" t="s">
        <v>1</v>
      </c>
      <c r="F230" s="206" t="s">
        <v>198</v>
      </c>
      <c r="G230" s="203"/>
      <c r="H230" s="207">
        <v>10</v>
      </c>
      <c r="I230" s="208"/>
      <c r="J230" s="203"/>
      <c r="K230" s="203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160</v>
      </c>
      <c r="AU230" s="213" t="s">
        <v>88</v>
      </c>
      <c r="AV230" s="13" t="s">
        <v>88</v>
      </c>
      <c r="AW230" s="13" t="s">
        <v>34</v>
      </c>
      <c r="AX230" s="13" t="s">
        <v>78</v>
      </c>
      <c r="AY230" s="213" t="s">
        <v>151</v>
      </c>
    </row>
    <row r="231" spans="1:65" s="14" customFormat="1" ht="11.25">
      <c r="B231" s="214"/>
      <c r="C231" s="215"/>
      <c r="D231" s="204" t="s">
        <v>160</v>
      </c>
      <c r="E231" s="216" t="s">
        <v>1</v>
      </c>
      <c r="F231" s="217" t="s">
        <v>172</v>
      </c>
      <c r="G231" s="215"/>
      <c r="H231" s="218">
        <v>49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160</v>
      </c>
      <c r="AU231" s="224" t="s">
        <v>88</v>
      </c>
      <c r="AV231" s="14" t="s">
        <v>158</v>
      </c>
      <c r="AW231" s="14" t="s">
        <v>34</v>
      </c>
      <c r="AX231" s="14" t="s">
        <v>86</v>
      </c>
      <c r="AY231" s="224" t="s">
        <v>151</v>
      </c>
    </row>
    <row r="232" spans="1:65" s="2" customFormat="1" ht="21.75" customHeight="1">
      <c r="A232" s="35"/>
      <c r="B232" s="36"/>
      <c r="C232" s="188" t="s">
        <v>290</v>
      </c>
      <c r="D232" s="188" t="s">
        <v>154</v>
      </c>
      <c r="E232" s="189" t="s">
        <v>1485</v>
      </c>
      <c r="F232" s="190" t="s">
        <v>1486</v>
      </c>
      <c r="G232" s="191" t="s">
        <v>299</v>
      </c>
      <c r="H232" s="192">
        <v>1</v>
      </c>
      <c r="I232" s="193"/>
      <c r="J232" s="194">
        <f>ROUND(I232*H232,2)</f>
        <v>0</v>
      </c>
      <c r="K232" s="195"/>
      <c r="L232" s="40"/>
      <c r="M232" s="196" t="s">
        <v>1</v>
      </c>
      <c r="N232" s="197" t="s">
        <v>43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158</v>
      </c>
      <c r="AT232" s="200" t="s">
        <v>154</v>
      </c>
      <c r="AU232" s="200" t="s">
        <v>88</v>
      </c>
      <c r="AY232" s="18" t="s">
        <v>151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86</v>
      </c>
      <c r="BK232" s="201">
        <f>ROUND(I232*H232,2)</f>
        <v>0</v>
      </c>
      <c r="BL232" s="18" t="s">
        <v>158</v>
      </c>
      <c r="BM232" s="200" t="s">
        <v>1487</v>
      </c>
    </row>
    <row r="233" spans="1:65" s="2" customFormat="1" ht="33" customHeight="1">
      <c r="A233" s="35"/>
      <c r="B233" s="36"/>
      <c r="C233" s="188" t="s">
        <v>296</v>
      </c>
      <c r="D233" s="188" t="s">
        <v>154</v>
      </c>
      <c r="E233" s="189" t="s">
        <v>1488</v>
      </c>
      <c r="F233" s="190" t="s">
        <v>1489</v>
      </c>
      <c r="G233" s="191" t="s">
        <v>213</v>
      </c>
      <c r="H233" s="192">
        <v>18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43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158</v>
      </c>
      <c r="AT233" s="200" t="s">
        <v>154</v>
      </c>
      <c r="AU233" s="200" t="s">
        <v>88</v>
      </c>
      <c r="AY233" s="18" t="s">
        <v>151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86</v>
      </c>
      <c r="BK233" s="201">
        <f>ROUND(I233*H233,2)</f>
        <v>0</v>
      </c>
      <c r="BL233" s="18" t="s">
        <v>158</v>
      </c>
      <c r="BM233" s="200" t="s">
        <v>1490</v>
      </c>
    </row>
    <row r="234" spans="1:65" s="13" customFormat="1" ht="11.25">
      <c r="B234" s="202"/>
      <c r="C234" s="203"/>
      <c r="D234" s="204" t="s">
        <v>160</v>
      </c>
      <c r="E234" s="205" t="s">
        <v>1</v>
      </c>
      <c r="F234" s="206" t="s">
        <v>1491</v>
      </c>
      <c r="G234" s="203"/>
      <c r="H234" s="207">
        <v>18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160</v>
      </c>
      <c r="AU234" s="213" t="s">
        <v>88</v>
      </c>
      <c r="AV234" s="13" t="s">
        <v>88</v>
      </c>
      <c r="AW234" s="13" t="s">
        <v>34</v>
      </c>
      <c r="AX234" s="13" t="s">
        <v>86</v>
      </c>
      <c r="AY234" s="213" t="s">
        <v>151</v>
      </c>
    </row>
    <row r="235" spans="1:65" s="2" customFormat="1" ht="21.75" customHeight="1">
      <c r="A235" s="35"/>
      <c r="B235" s="36"/>
      <c r="C235" s="188" t="s">
        <v>302</v>
      </c>
      <c r="D235" s="188" t="s">
        <v>154</v>
      </c>
      <c r="E235" s="189" t="s">
        <v>1492</v>
      </c>
      <c r="F235" s="190" t="s">
        <v>1493</v>
      </c>
      <c r="G235" s="191" t="s">
        <v>183</v>
      </c>
      <c r="H235" s="192">
        <v>5.4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43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0.26100000000000001</v>
      </c>
      <c r="T235" s="199">
        <f>S235*H235</f>
        <v>1.4094000000000002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158</v>
      </c>
      <c r="AT235" s="200" t="s">
        <v>154</v>
      </c>
      <c r="AU235" s="200" t="s">
        <v>88</v>
      </c>
      <c r="AY235" s="18" t="s">
        <v>151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86</v>
      </c>
      <c r="BK235" s="201">
        <f>ROUND(I235*H235,2)</f>
        <v>0</v>
      </c>
      <c r="BL235" s="18" t="s">
        <v>158</v>
      </c>
      <c r="BM235" s="200" t="s">
        <v>1494</v>
      </c>
    </row>
    <row r="236" spans="1:65" s="13" customFormat="1" ht="11.25">
      <c r="B236" s="202"/>
      <c r="C236" s="203"/>
      <c r="D236" s="204" t="s">
        <v>160</v>
      </c>
      <c r="E236" s="205" t="s">
        <v>1</v>
      </c>
      <c r="F236" s="206" t="s">
        <v>1400</v>
      </c>
      <c r="G236" s="203"/>
      <c r="H236" s="207">
        <v>5.4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160</v>
      </c>
      <c r="AU236" s="213" t="s">
        <v>88</v>
      </c>
      <c r="AV236" s="13" t="s">
        <v>88</v>
      </c>
      <c r="AW236" s="13" t="s">
        <v>34</v>
      </c>
      <c r="AX236" s="13" t="s">
        <v>86</v>
      </c>
      <c r="AY236" s="213" t="s">
        <v>151</v>
      </c>
    </row>
    <row r="237" spans="1:65" s="2" customFormat="1" ht="33" customHeight="1">
      <c r="A237" s="35"/>
      <c r="B237" s="36"/>
      <c r="C237" s="188" t="s">
        <v>306</v>
      </c>
      <c r="D237" s="188" t="s">
        <v>154</v>
      </c>
      <c r="E237" s="189" t="s">
        <v>1495</v>
      </c>
      <c r="F237" s="190" t="s">
        <v>1496</v>
      </c>
      <c r="G237" s="191" t="s">
        <v>157</v>
      </c>
      <c r="H237" s="192">
        <v>2.306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43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2.2000000000000002</v>
      </c>
      <c r="T237" s="199">
        <f>S237*H237</f>
        <v>5.0732000000000008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158</v>
      </c>
      <c r="AT237" s="200" t="s">
        <v>154</v>
      </c>
      <c r="AU237" s="200" t="s">
        <v>88</v>
      </c>
      <c r="AY237" s="18" t="s">
        <v>151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86</v>
      </c>
      <c r="BK237" s="201">
        <f>ROUND(I237*H237,2)</f>
        <v>0</v>
      </c>
      <c r="BL237" s="18" t="s">
        <v>158</v>
      </c>
      <c r="BM237" s="200" t="s">
        <v>1497</v>
      </c>
    </row>
    <row r="238" spans="1:65" s="13" customFormat="1" ht="11.25">
      <c r="B238" s="202"/>
      <c r="C238" s="203"/>
      <c r="D238" s="204" t="s">
        <v>160</v>
      </c>
      <c r="E238" s="205" t="s">
        <v>1</v>
      </c>
      <c r="F238" s="206" t="s">
        <v>1498</v>
      </c>
      <c r="G238" s="203"/>
      <c r="H238" s="207">
        <v>2.306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160</v>
      </c>
      <c r="AU238" s="213" t="s">
        <v>88</v>
      </c>
      <c r="AV238" s="13" t="s">
        <v>88</v>
      </c>
      <c r="AW238" s="13" t="s">
        <v>34</v>
      </c>
      <c r="AX238" s="13" t="s">
        <v>86</v>
      </c>
      <c r="AY238" s="213" t="s">
        <v>151</v>
      </c>
    </row>
    <row r="239" spans="1:65" s="2" customFormat="1" ht="21.75" customHeight="1">
      <c r="A239" s="35"/>
      <c r="B239" s="36"/>
      <c r="C239" s="188" t="s">
        <v>310</v>
      </c>
      <c r="D239" s="188" t="s">
        <v>154</v>
      </c>
      <c r="E239" s="189" t="s">
        <v>1499</v>
      </c>
      <c r="F239" s="190" t="s">
        <v>1500</v>
      </c>
      <c r="G239" s="191" t="s">
        <v>183</v>
      </c>
      <c r="H239" s="192">
        <v>23.06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43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5.7000000000000002E-2</v>
      </c>
      <c r="T239" s="199">
        <f>S239*H239</f>
        <v>1.3144199999999999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158</v>
      </c>
      <c r="AT239" s="200" t="s">
        <v>154</v>
      </c>
      <c r="AU239" s="200" t="s">
        <v>88</v>
      </c>
      <c r="AY239" s="18" t="s">
        <v>151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86</v>
      </c>
      <c r="BK239" s="201">
        <f>ROUND(I239*H239,2)</f>
        <v>0</v>
      </c>
      <c r="BL239" s="18" t="s">
        <v>158</v>
      </c>
      <c r="BM239" s="200" t="s">
        <v>1501</v>
      </c>
    </row>
    <row r="240" spans="1:65" s="15" customFormat="1" ht="11.25">
      <c r="B240" s="225"/>
      <c r="C240" s="226"/>
      <c r="D240" s="204" t="s">
        <v>160</v>
      </c>
      <c r="E240" s="227" t="s">
        <v>1</v>
      </c>
      <c r="F240" s="228" t="s">
        <v>1418</v>
      </c>
      <c r="G240" s="226"/>
      <c r="H240" s="227" t="s">
        <v>1</v>
      </c>
      <c r="I240" s="229"/>
      <c r="J240" s="226"/>
      <c r="K240" s="226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160</v>
      </c>
      <c r="AU240" s="234" t="s">
        <v>88</v>
      </c>
      <c r="AV240" s="15" t="s">
        <v>86</v>
      </c>
      <c r="AW240" s="15" t="s">
        <v>34</v>
      </c>
      <c r="AX240" s="15" t="s">
        <v>78</v>
      </c>
      <c r="AY240" s="234" t="s">
        <v>151</v>
      </c>
    </row>
    <row r="241" spans="1:65" s="13" customFormat="1" ht="11.25">
      <c r="B241" s="202"/>
      <c r="C241" s="203"/>
      <c r="D241" s="204" t="s">
        <v>160</v>
      </c>
      <c r="E241" s="205" t="s">
        <v>1</v>
      </c>
      <c r="F241" s="206" t="s">
        <v>1502</v>
      </c>
      <c r="G241" s="203"/>
      <c r="H241" s="207">
        <v>6.5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160</v>
      </c>
      <c r="AU241" s="213" t="s">
        <v>88</v>
      </c>
      <c r="AV241" s="13" t="s">
        <v>88</v>
      </c>
      <c r="AW241" s="13" t="s">
        <v>34</v>
      </c>
      <c r="AX241" s="13" t="s">
        <v>78</v>
      </c>
      <c r="AY241" s="213" t="s">
        <v>151</v>
      </c>
    </row>
    <row r="242" spans="1:65" s="15" customFormat="1" ht="11.25">
      <c r="B242" s="225"/>
      <c r="C242" s="226"/>
      <c r="D242" s="204" t="s">
        <v>160</v>
      </c>
      <c r="E242" s="227" t="s">
        <v>1</v>
      </c>
      <c r="F242" s="228" t="s">
        <v>1420</v>
      </c>
      <c r="G242" s="226"/>
      <c r="H242" s="227" t="s">
        <v>1</v>
      </c>
      <c r="I242" s="229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160</v>
      </c>
      <c r="AU242" s="234" t="s">
        <v>88</v>
      </c>
      <c r="AV242" s="15" t="s">
        <v>86</v>
      </c>
      <c r="AW242" s="15" t="s">
        <v>34</v>
      </c>
      <c r="AX242" s="15" t="s">
        <v>78</v>
      </c>
      <c r="AY242" s="234" t="s">
        <v>151</v>
      </c>
    </row>
    <row r="243" spans="1:65" s="13" customFormat="1" ht="11.25">
      <c r="B243" s="202"/>
      <c r="C243" s="203"/>
      <c r="D243" s="204" t="s">
        <v>160</v>
      </c>
      <c r="E243" s="205" t="s">
        <v>1</v>
      </c>
      <c r="F243" s="206" t="s">
        <v>1474</v>
      </c>
      <c r="G243" s="203"/>
      <c r="H243" s="207">
        <v>14.4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160</v>
      </c>
      <c r="AU243" s="213" t="s">
        <v>88</v>
      </c>
      <c r="AV243" s="13" t="s">
        <v>88</v>
      </c>
      <c r="AW243" s="13" t="s">
        <v>34</v>
      </c>
      <c r="AX243" s="13" t="s">
        <v>78</v>
      </c>
      <c r="AY243" s="213" t="s">
        <v>151</v>
      </c>
    </row>
    <row r="244" spans="1:65" s="15" customFormat="1" ht="11.25">
      <c r="B244" s="225"/>
      <c r="C244" s="226"/>
      <c r="D244" s="204" t="s">
        <v>160</v>
      </c>
      <c r="E244" s="227" t="s">
        <v>1</v>
      </c>
      <c r="F244" s="228" t="s">
        <v>1422</v>
      </c>
      <c r="G244" s="226"/>
      <c r="H244" s="227" t="s">
        <v>1</v>
      </c>
      <c r="I244" s="229"/>
      <c r="J244" s="226"/>
      <c r="K244" s="226"/>
      <c r="L244" s="230"/>
      <c r="M244" s="231"/>
      <c r="N244" s="232"/>
      <c r="O244" s="232"/>
      <c r="P244" s="232"/>
      <c r="Q244" s="232"/>
      <c r="R244" s="232"/>
      <c r="S244" s="232"/>
      <c r="T244" s="233"/>
      <c r="AT244" s="234" t="s">
        <v>160</v>
      </c>
      <c r="AU244" s="234" t="s">
        <v>88</v>
      </c>
      <c r="AV244" s="15" t="s">
        <v>86</v>
      </c>
      <c r="AW244" s="15" t="s">
        <v>34</v>
      </c>
      <c r="AX244" s="15" t="s">
        <v>78</v>
      </c>
      <c r="AY244" s="234" t="s">
        <v>151</v>
      </c>
    </row>
    <row r="245" spans="1:65" s="13" customFormat="1" ht="11.25">
      <c r="B245" s="202"/>
      <c r="C245" s="203"/>
      <c r="D245" s="204" t="s">
        <v>160</v>
      </c>
      <c r="E245" s="205" t="s">
        <v>1</v>
      </c>
      <c r="F245" s="206" t="s">
        <v>1475</v>
      </c>
      <c r="G245" s="203"/>
      <c r="H245" s="207">
        <v>2.16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160</v>
      </c>
      <c r="AU245" s="213" t="s">
        <v>88</v>
      </c>
      <c r="AV245" s="13" t="s">
        <v>88</v>
      </c>
      <c r="AW245" s="13" t="s">
        <v>34</v>
      </c>
      <c r="AX245" s="13" t="s">
        <v>78</v>
      </c>
      <c r="AY245" s="213" t="s">
        <v>151</v>
      </c>
    </row>
    <row r="246" spans="1:65" s="14" customFormat="1" ht="11.25">
      <c r="B246" s="214"/>
      <c r="C246" s="215"/>
      <c r="D246" s="204" t="s">
        <v>160</v>
      </c>
      <c r="E246" s="216" t="s">
        <v>1</v>
      </c>
      <c r="F246" s="217" t="s">
        <v>172</v>
      </c>
      <c r="G246" s="215"/>
      <c r="H246" s="218">
        <v>23.06</v>
      </c>
      <c r="I246" s="219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160</v>
      </c>
      <c r="AU246" s="224" t="s">
        <v>88</v>
      </c>
      <c r="AV246" s="14" t="s">
        <v>158</v>
      </c>
      <c r="AW246" s="14" t="s">
        <v>34</v>
      </c>
      <c r="AX246" s="14" t="s">
        <v>86</v>
      </c>
      <c r="AY246" s="224" t="s">
        <v>151</v>
      </c>
    </row>
    <row r="247" spans="1:65" s="2" customFormat="1" ht="21.75" customHeight="1">
      <c r="A247" s="35"/>
      <c r="B247" s="36"/>
      <c r="C247" s="188" t="s">
        <v>314</v>
      </c>
      <c r="D247" s="188" t="s">
        <v>154</v>
      </c>
      <c r="E247" s="189" t="s">
        <v>1503</v>
      </c>
      <c r="F247" s="190" t="s">
        <v>1504</v>
      </c>
      <c r="G247" s="191" t="s">
        <v>157</v>
      </c>
      <c r="H247" s="192">
        <v>14.961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43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1.4</v>
      </c>
      <c r="T247" s="199">
        <f>S247*H247</f>
        <v>20.945399999999999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158</v>
      </c>
      <c r="AT247" s="200" t="s">
        <v>154</v>
      </c>
      <c r="AU247" s="200" t="s">
        <v>88</v>
      </c>
      <c r="AY247" s="18" t="s">
        <v>151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86</v>
      </c>
      <c r="BK247" s="201">
        <f>ROUND(I247*H247,2)</f>
        <v>0</v>
      </c>
      <c r="BL247" s="18" t="s">
        <v>158</v>
      </c>
      <c r="BM247" s="200" t="s">
        <v>1505</v>
      </c>
    </row>
    <row r="248" spans="1:65" s="15" customFormat="1" ht="11.25">
      <c r="B248" s="225"/>
      <c r="C248" s="226"/>
      <c r="D248" s="204" t="s">
        <v>160</v>
      </c>
      <c r="E248" s="227" t="s">
        <v>1</v>
      </c>
      <c r="F248" s="228" t="s">
        <v>1416</v>
      </c>
      <c r="G248" s="226"/>
      <c r="H248" s="227" t="s">
        <v>1</v>
      </c>
      <c r="I248" s="229"/>
      <c r="J248" s="226"/>
      <c r="K248" s="226"/>
      <c r="L248" s="230"/>
      <c r="M248" s="231"/>
      <c r="N248" s="232"/>
      <c r="O248" s="232"/>
      <c r="P248" s="232"/>
      <c r="Q248" s="232"/>
      <c r="R248" s="232"/>
      <c r="S248" s="232"/>
      <c r="T248" s="233"/>
      <c r="AT248" s="234" t="s">
        <v>160</v>
      </c>
      <c r="AU248" s="234" t="s">
        <v>88</v>
      </c>
      <c r="AV248" s="15" t="s">
        <v>86</v>
      </c>
      <c r="AW248" s="15" t="s">
        <v>34</v>
      </c>
      <c r="AX248" s="15" t="s">
        <v>78</v>
      </c>
      <c r="AY248" s="234" t="s">
        <v>151</v>
      </c>
    </row>
    <row r="249" spans="1:65" s="13" customFormat="1" ht="11.25">
      <c r="B249" s="202"/>
      <c r="C249" s="203"/>
      <c r="D249" s="204" t="s">
        <v>160</v>
      </c>
      <c r="E249" s="205" t="s">
        <v>1</v>
      </c>
      <c r="F249" s="206" t="s">
        <v>1506</v>
      </c>
      <c r="G249" s="203"/>
      <c r="H249" s="207">
        <v>22.23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160</v>
      </c>
      <c r="AU249" s="213" t="s">
        <v>88</v>
      </c>
      <c r="AV249" s="13" t="s">
        <v>88</v>
      </c>
      <c r="AW249" s="13" t="s">
        <v>34</v>
      </c>
      <c r="AX249" s="13" t="s">
        <v>78</v>
      </c>
      <c r="AY249" s="213" t="s">
        <v>151</v>
      </c>
    </row>
    <row r="250" spans="1:65" s="15" customFormat="1" ht="11.25">
      <c r="B250" s="225"/>
      <c r="C250" s="226"/>
      <c r="D250" s="204" t="s">
        <v>160</v>
      </c>
      <c r="E250" s="227" t="s">
        <v>1</v>
      </c>
      <c r="F250" s="228" t="s">
        <v>1426</v>
      </c>
      <c r="G250" s="226"/>
      <c r="H250" s="227" t="s">
        <v>1</v>
      </c>
      <c r="I250" s="229"/>
      <c r="J250" s="226"/>
      <c r="K250" s="226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160</v>
      </c>
      <c r="AU250" s="234" t="s">
        <v>88</v>
      </c>
      <c r="AV250" s="15" t="s">
        <v>86</v>
      </c>
      <c r="AW250" s="15" t="s">
        <v>34</v>
      </c>
      <c r="AX250" s="15" t="s">
        <v>78</v>
      </c>
      <c r="AY250" s="234" t="s">
        <v>151</v>
      </c>
    </row>
    <row r="251" spans="1:65" s="13" customFormat="1" ht="11.25">
      <c r="B251" s="202"/>
      <c r="C251" s="203"/>
      <c r="D251" s="204" t="s">
        <v>160</v>
      </c>
      <c r="E251" s="205" t="s">
        <v>1</v>
      </c>
      <c r="F251" s="206" t="s">
        <v>1507</v>
      </c>
      <c r="G251" s="203"/>
      <c r="H251" s="207">
        <v>24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160</v>
      </c>
      <c r="AU251" s="213" t="s">
        <v>88</v>
      </c>
      <c r="AV251" s="13" t="s">
        <v>88</v>
      </c>
      <c r="AW251" s="13" t="s">
        <v>34</v>
      </c>
      <c r="AX251" s="13" t="s">
        <v>78</v>
      </c>
      <c r="AY251" s="213" t="s">
        <v>151</v>
      </c>
    </row>
    <row r="252" spans="1:65" s="13" customFormat="1" ht="11.25">
      <c r="B252" s="202"/>
      <c r="C252" s="203"/>
      <c r="D252" s="204" t="s">
        <v>160</v>
      </c>
      <c r="E252" s="205" t="s">
        <v>1</v>
      </c>
      <c r="F252" s="206" t="s">
        <v>1508</v>
      </c>
      <c r="G252" s="203"/>
      <c r="H252" s="207">
        <v>3.64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160</v>
      </c>
      <c r="AU252" s="213" t="s">
        <v>88</v>
      </c>
      <c r="AV252" s="13" t="s">
        <v>88</v>
      </c>
      <c r="AW252" s="13" t="s">
        <v>34</v>
      </c>
      <c r="AX252" s="13" t="s">
        <v>78</v>
      </c>
      <c r="AY252" s="213" t="s">
        <v>151</v>
      </c>
    </row>
    <row r="253" spans="1:65" s="16" customFormat="1" ht="11.25">
      <c r="B253" s="235"/>
      <c r="C253" s="236"/>
      <c r="D253" s="204" t="s">
        <v>160</v>
      </c>
      <c r="E253" s="237" t="s">
        <v>1</v>
      </c>
      <c r="F253" s="238" t="s">
        <v>264</v>
      </c>
      <c r="G253" s="236"/>
      <c r="H253" s="239">
        <v>49.87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160</v>
      </c>
      <c r="AU253" s="245" t="s">
        <v>88</v>
      </c>
      <c r="AV253" s="16" t="s">
        <v>152</v>
      </c>
      <c r="AW253" s="16" t="s">
        <v>34</v>
      </c>
      <c r="AX253" s="16" t="s">
        <v>78</v>
      </c>
      <c r="AY253" s="245" t="s">
        <v>151</v>
      </c>
    </row>
    <row r="254" spans="1:65" s="13" customFormat="1" ht="11.25">
      <c r="B254" s="202"/>
      <c r="C254" s="203"/>
      <c r="D254" s="204" t="s">
        <v>160</v>
      </c>
      <c r="E254" s="205" t="s">
        <v>1</v>
      </c>
      <c r="F254" s="206" t="s">
        <v>1509</v>
      </c>
      <c r="G254" s="203"/>
      <c r="H254" s="207">
        <v>14.961</v>
      </c>
      <c r="I254" s="208"/>
      <c r="J254" s="203"/>
      <c r="K254" s="203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160</v>
      </c>
      <c r="AU254" s="213" t="s">
        <v>88</v>
      </c>
      <c r="AV254" s="13" t="s">
        <v>88</v>
      </c>
      <c r="AW254" s="13" t="s">
        <v>34</v>
      </c>
      <c r="AX254" s="13" t="s">
        <v>86</v>
      </c>
      <c r="AY254" s="213" t="s">
        <v>151</v>
      </c>
    </row>
    <row r="255" spans="1:65" s="2" customFormat="1" ht="21.75" customHeight="1">
      <c r="A255" s="35"/>
      <c r="B255" s="36"/>
      <c r="C255" s="188" t="s">
        <v>319</v>
      </c>
      <c r="D255" s="188" t="s">
        <v>154</v>
      </c>
      <c r="E255" s="189" t="s">
        <v>1510</v>
      </c>
      <c r="F255" s="190" t="s">
        <v>1511</v>
      </c>
      <c r="G255" s="191" t="s">
        <v>183</v>
      </c>
      <c r="H255" s="192">
        <v>4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43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7.5999999999999998E-2</v>
      </c>
      <c r="T255" s="199">
        <f>S255*H255</f>
        <v>0.30399999999999999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158</v>
      </c>
      <c r="AT255" s="200" t="s">
        <v>154</v>
      </c>
      <c r="AU255" s="200" t="s">
        <v>88</v>
      </c>
      <c r="AY255" s="18" t="s">
        <v>151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86</v>
      </c>
      <c r="BK255" s="201">
        <f>ROUND(I255*H255,2)</f>
        <v>0</v>
      </c>
      <c r="BL255" s="18" t="s">
        <v>158</v>
      </c>
      <c r="BM255" s="200" t="s">
        <v>1512</v>
      </c>
    </row>
    <row r="256" spans="1:65" s="13" customFormat="1" ht="11.25">
      <c r="B256" s="202"/>
      <c r="C256" s="203"/>
      <c r="D256" s="204" t="s">
        <v>160</v>
      </c>
      <c r="E256" s="205" t="s">
        <v>1</v>
      </c>
      <c r="F256" s="206" t="s">
        <v>1513</v>
      </c>
      <c r="G256" s="203"/>
      <c r="H256" s="207">
        <v>4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160</v>
      </c>
      <c r="AU256" s="213" t="s">
        <v>88</v>
      </c>
      <c r="AV256" s="13" t="s">
        <v>88</v>
      </c>
      <c r="AW256" s="13" t="s">
        <v>34</v>
      </c>
      <c r="AX256" s="13" t="s">
        <v>86</v>
      </c>
      <c r="AY256" s="213" t="s">
        <v>151</v>
      </c>
    </row>
    <row r="257" spans="1:65" s="15" customFormat="1" ht="11.25">
      <c r="B257" s="225"/>
      <c r="C257" s="226"/>
      <c r="D257" s="204" t="s">
        <v>160</v>
      </c>
      <c r="E257" s="227" t="s">
        <v>1</v>
      </c>
      <c r="F257" s="228" t="s">
        <v>1514</v>
      </c>
      <c r="G257" s="226"/>
      <c r="H257" s="227" t="s">
        <v>1</v>
      </c>
      <c r="I257" s="229"/>
      <c r="J257" s="226"/>
      <c r="K257" s="226"/>
      <c r="L257" s="230"/>
      <c r="M257" s="231"/>
      <c r="N257" s="232"/>
      <c r="O257" s="232"/>
      <c r="P257" s="232"/>
      <c r="Q257" s="232"/>
      <c r="R257" s="232"/>
      <c r="S257" s="232"/>
      <c r="T257" s="233"/>
      <c r="AT257" s="234" t="s">
        <v>160</v>
      </c>
      <c r="AU257" s="234" t="s">
        <v>88</v>
      </c>
      <c r="AV257" s="15" t="s">
        <v>86</v>
      </c>
      <c r="AW257" s="15" t="s">
        <v>34</v>
      </c>
      <c r="AX257" s="15" t="s">
        <v>78</v>
      </c>
      <c r="AY257" s="234" t="s">
        <v>151</v>
      </c>
    </row>
    <row r="258" spans="1:65" s="2" customFormat="1" ht="21.75" customHeight="1">
      <c r="A258" s="35"/>
      <c r="B258" s="36"/>
      <c r="C258" s="188" t="s">
        <v>323</v>
      </c>
      <c r="D258" s="188" t="s">
        <v>154</v>
      </c>
      <c r="E258" s="189" t="s">
        <v>1515</v>
      </c>
      <c r="F258" s="190" t="s">
        <v>1516</v>
      </c>
      <c r="G258" s="191" t="s">
        <v>167</v>
      </c>
      <c r="H258" s="192">
        <v>1</v>
      </c>
      <c r="I258" s="193"/>
      <c r="J258" s="194">
        <f>ROUND(I258*H258,2)</f>
        <v>0</v>
      </c>
      <c r="K258" s="195"/>
      <c r="L258" s="40"/>
      <c r="M258" s="196" t="s">
        <v>1</v>
      </c>
      <c r="N258" s="197" t="s">
        <v>43</v>
      </c>
      <c r="O258" s="72"/>
      <c r="P258" s="198">
        <f>O258*H258</f>
        <v>0</v>
      </c>
      <c r="Q258" s="198">
        <v>0</v>
      </c>
      <c r="R258" s="198">
        <f>Q258*H258</f>
        <v>0</v>
      </c>
      <c r="S258" s="198">
        <v>0.46</v>
      </c>
      <c r="T258" s="199">
        <f>S258*H258</f>
        <v>0.46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0" t="s">
        <v>158</v>
      </c>
      <c r="AT258" s="200" t="s">
        <v>154</v>
      </c>
      <c r="AU258" s="200" t="s">
        <v>88</v>
      </c>
      <c r="AY258" s="18" t="s">
        <v>151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8" t="s">
        <v>86</v>
      </c>
      <c r="BK258" s="201">
        <f>ROUND(I258*H258,2)</f>
        <v>0</v>
      </c>
      <c r="BL258" s="18" t="s">
        <v>158</v>
      </c>
      <c r="BM258" s="200" t="s">
        <v>1517</v>
      </c>
    </row>
    <row r="259" spans="1:65" s="2" customFormat="1" ht="21.75" customHeight="1">
      <c r="A259" s="35"/>
      <c r="B259" s="36"/>
      <c r="C259" s="188" t="s">
        <v>327</v>
      </c>
      <c r="D259" s="188" t="s">
        <v>154</v>
      </c>
      <c r="E259" s="189" t="s">
        <v>1518</v>
      </c>
      <c r="F259" s="190" t="s">
        <v>1519</v>
      </c>
      <c r="G259" s="191" t="s">
        <v>213</v>
      </c>
      <c r="H259" s="192">
        <v>30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43</v>
      </c>
      <c r="O259" s="72"/>
      <c r="P259" s="198">
        <f>O259*H259</f>
        <v>0</v>
      </c>
      <c r="Q259" s="198">
        <v>0</v>
      </c>
      <c r="R259" s="198">
        <f>Q259*H259</f>
        <v>0</v>
      </c>
      <c r="S259" s="198">
        <v>6.0000000000000001E-3</v>
      </c>
      <c r="T259" s="199">
        <f>S259*H259</f>
        <v>0.18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158</v>
      </c>
      <c r="AT259" s="200" t="s">
        <v>154</v>
      </c>
      <c r="AU259" s="200" t="s">
        <v>88</v>
      </c>
      <c r="AY259" s="18" t="s">
        <v>151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8" t="s">
        <v>86</v>
      </c>
      <c r="BK259" s="201">
        <f>ROUND(I259*H259,2)</f>
        <v>0</v>
      </c>
      <c r="BL259" s="18" t="s">
        <v>158</v>
      </c>
      <c r="BM259" s="200" t="s">
        <v>1520</v>
      </c>
    </row>
    <row r="260" spans="1:65" s="2" customFormat="1" ht="21.75" customHeight="1">
      <c r="A260" s="35"/>
      <c r="B260" s="36"/>
      <c r="C260" s="188" t="s">
        <v>331</v>
      </c>
      <c r="D260" s="188" t="s">
        <v>154</v>
      </c>
      <c r="E260" s="189" t="s">
        <v>1521</v>
      </c>
      <c r="F260" s="190" t="s">
        <v>1522</v>
      </c>
      <c r="G260" s="191" t="s">
        <v>213</v>
      </c>
      <c r="H260" s="192">
        <v>20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43</v>
      </c>
      <c r="O260" s="72"/>
      <c r="P260" s="198">
        <f>O260*H260</f>
        <v>0</v>
      </c>
      <c r="Q260" s="198">
        <v>0</v>
      </c>
      <c r="R260" s="198">
        <f>Q260*H260</f>
        <v>0</v>
      </c>
      <c r="S260" s="198">
        <v>1.7999999999999999E-2</v>
      </c>
      <c r="T260" s="199">
        <f>S260*H260</f>
        <v>0.36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158</v>
      </c>
      <c r="AT260" s="200" t="s">
        <v>154</v>
      </c>
      <c r="AU260" s="200" t="s">
        <v>88</v>
      </c>
      <c r="AY260" s="18" t="s">
        <v>151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86</v>
      </c>
      <c r="BK260" s="201">
        <f>ROUND(I260*H260,2)</f>
        <v>0</v>
      </c>
      <c r="BL260" s="18" t="s">
        <v>158</v>
      </c>
      <c r="BM260" s="200" t="s">
        <v>1523</v>
      </c>
    </row>
    <row r="261" spans="1:65" s="2" customFormat="1" ht="21.75" customHeight="1">
      <c r="A261" s="35"/>
      <c r="B261" s="36"/>
      <c r="C261" s="188" t="s">
        <v>336</v>
      </c>
      <c r="D261" s="188" t="s">
        <v>154</v>
      </c>
      <c r="E261" s="189" t="s">
        <v>1524</v>
      </c>
      <c r="F261" s="190" t="s">
        <v>1525</v>
      </c>
      <c r="G261" s="191" t="s">
        <v>213</v>
      </c>
      <c r="H261" s="192">
        <v>15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43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5.3999999999999999E-2</v>
      </c>
      <c r="T261" s="199">
        <f>S261*H261</f>
        <v>0.80999999999999994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158</v>
      </c>
      <c r="AT261" s="200" t="s">
        <v>154</v>
      </c>
      <c r="AU261" s="200" t="s">
        <v>88</v>
      </c>
      <c r="AY261" s="18" t="s">
        <v>151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86</v>
      </c>
      <c r="BK261" s="201">
        <f>ROUND(I261*H261,2)</f>
        <v>0</v>
      </c>
      <c r="BL261" s="18" t="s">
        <v>158</v>
      </c>
      <c r="BM261" s="200" t="s">
        <v>1526</v>
      </c>
    </row>
    <row r="262" spans="1:65" s="2" customFormat="1" ht="33" customHeight="1">
      <c r="A262" s="35"/>
      <c r="B262" s="36"/>
      <c r="C262" s="188" t="s">
        <v>341</v>
      </c>
      <c r="D262" s="188" t="s">
        <v>154</v>
      </c>
      <c r="E262" s="189" t="s">
        <v>1237</v>
      </c>
      <c r="F262" s="190" t="s">
        <v>1527</v>
      </c>
      <c r="G262" s="191" t="s">
        <v>183</v>
      </c>
      <c r="H262" s="192">
        <v>278.27999999999997</v>
      </c>
      <c r="I262" s="193"/>
      <c r="J262" s="194">
        <f>ROUND(I262*H262,2)</f>
        <v>0</v>
      </c>
      <c r="K262" s="195"/>
      <c r="L262" s="40"/>
      <c r="M262" s="196" t="s">
        <v>1</v>
      </c>
      <c r="N262" s="197" t="s">
        <v>43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0.02</v>
      </c>
      <c r="T262" s="199">
        <f>S262*H262</f>
        <v>5.5655999999999999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158</v>
      </c>
      <c r="AT262" s="200" t="s">
        <v>154</v>
      </c>
      <c r="AU262" s="200" t="s">
        <v>88</v>
      </c>
      <c r="AY262" s="18" t="s">
        <v>151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86</v>
      </c>
      <c r="BK262" s="201">
        <f>ROUND(I262*H262,2)</f>
        <v>0</v>
      </c>
      <c r="BL262" s="18" t="s">
        <v>158</v>
      </c>
      <c r="BM262" s="200" t="s">
        <v>1528</v>
      </c>
    </row>
    <row r="263" spans="1:65" s="15" customFormat="1" ht="11.25">
      <c r="B263" s="225"/>
      <c r="C263" s="226"/>
      <c r="D263" s="204" t="s">
        <v>160</v>
      </c>
      <c r="E263" s="227" t="s">
        <v>1</v>
      </c>
      <c r="F263" s="228" t="s">
        <v>1416</v>
      </c>
      <c r="G263" s="226"/>
      <c r="H263" s="227" t="s">
        <v>1</v>
      </c>
      <c r="I263" s="229"/>
      <c r="J263" s="226"/>
      <c r="K263" s="226"/>
      <c r="L263" s="230"/>
      <c r="M263" s="231"/>
      <c r="N263" s="232"/>
      <c r="O263" s="232"/>
      <c r="P263" s="232"/>
      <c r="Q263" s="232"/>
      <c r="R263" s="232"/>
      <c r="S263" s="232"/>
      <c r="T263" s="233"/>
      <c r="AT263" s="234" t="s">
        <v>160</v>
      </c>
      <c r="AU263" s="234" t="s">
        <v>88</v>
      </c>
      <c r="AV263" s="15" t="s">
        <v>86</v>
      </c>
      <c r="AW263" s="15" t="s">
        <v>34</v>
      </c>
      <c r="AX263" s="15" t="s">
        <v>78</v>
      </c>
      <c r="AY263" s="234" t="s">
        <v>151</v>
      </c>
    </row>
    <row r="264" spans="1:65" s="13" customFormat="1" ht="11.25">
      <c r="B264" s="202"/>
      <c r="C264" s="203"/>
      <c r="D264" s="204" t="s">
        <v>160</v>
      </c>
      <c r="E264" s="205" t="s">
        <v>1</v>
      </c>
      <c r="F264" s="206" t="s">
        <v>1417</v>
      </c>
      <c r="G264" s="203"/>
      <c r="H264" s="207">
        <v>55.68</v>
      </c>
      <c r="I264" s="208"/>
      <c r="J264" s="203"/>
      <c r="K264" s="203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160</v>
      </c>
      <c r="AU264" s="213" t="s">
        <v>88</v>
      </c>
      <c r="AV264" s="13" t="s">
        <v>88</v>
      </c>
      <c r="AW264" s="13" t="s">
        <v>34</v>
      </c>
      <c r="AX264" s="13" t="s">
        <v>78</v>
      </c>
      <c r="AY264" s="213" t="s">
        <v>151</v>
      </c>
    </row>
    <row r="265" spans="1:65" s="15" customFormat="1" ht="11.25">
      <c r="B265" s="225"/>
      <c r="C265" s="226"/>
      <c r="D265" s="204" t="s">
        <v>160</v>
      </c>
      <c r="E265" s="227" t="s">
        <v>1</v>
      </c>
      <c r="F265" s="228" t="s">
        <v>1418</v>
      </c>
      <c r="G265" s="226"/>
      <c r="H265" s="227" t="s">
        <v>1</v>
      </c>
      <c r="I265" s="229"/>
      <c r="J265" s="226"/>
      <c r="K265" s="226"/>
      <c r="L265" s="230"/>
      <c r="M265" s="231"/>
      <c r="N265" s="232"/>
      <c r="O265" s="232"/>
      <c r="P265" s="232"/>
      <c r="Q265" s="232"/>
      <c r="R265" s="232"/>
      <c r="S265" s="232"/>
      <c r="T265" s="233"/>
      <c r="AT265" s="234" t="s">
        <v>160</v>
      </c>
      <c r="AU265" s="234" t="s">
        <v>88</v>
      </c>
      <c r="AV265" s="15" t="s">
        <v>86</v>
      </c>
      <c r="AW265" s="15" t="s">
        <v>34</v>
      </c>
      <c r="AX265" s="15" t="s">
        <v>78</v>
      </c>
      <c r="AY265" s="234" t="s">
        <v>151</v>
      </c>
    </row>
    <row r="266" spans="1:65" s="13" customFormat="1" ht="11.25">
      <c r="B266" s="202"/>
      <c r="C266" s="203"/>
      <c r="D266" s="204" t="s">
        <v>160</v>
      </c>
      <c r="E266" s="205" t="s">
        <v>1</v>
      </c>
      <c r="F266" s="206" t="s">
        <v>1419</v>
      </c>
      <c r="G266" s="203"/>
      <c r="H266" s="207">
        <v>37.799999999999997</v>
      </c>
      <c r="I266" s="208"/>
      <c r="J266" s="203"/>
      <c r="K266" s="203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160</v>
      </c>
      <c r="AU266" s="213" t="s">
        <v>88</v>
      </c>
      <c r="AV266" s="13" t="s">
        <v>88</v>
      </c>
      <c r="AW266" s="13" t="s">
        <v>34</v>
      </c>
      <c r="AX266" s="13" t="s">
        <v>78</v>
      </c>
      <c r="AY266" s="213" t="s">
        <v>151</v>
      </c>
    </row>
    <row r="267" spans="1:65" s="15" customFormat="1" ht="11.25">
      <c r="B267" s="225"/>
      <c r="C267" s="226"/>
      <c r="D267" s="204" t="s">
        <v>160</v>
      </c>
      <c r="E267" s="227" t="s">
        <v>1</v>
      </c>
      <c r="F267" s="228" t="s">
        <v>1420</v>
      </c>
      <c r="G267" s="226"/>
      <c r="H267" s="227" t="s">
        <v>1</v>
      </c>
      <c r="I267" s="229"/>
      <c r="J267" s="226"/>
      <c r="K267" s="226"/>
      <c r="L267" s="230"/>
      <c r="M267" s="231"/>
      <c r="N267" s="232"/>
      <c r="O267" s="232"/>
      <c r="P267" s="232"/>
      <c r="Q267" s="232"/>
      <c r="R267" s="232"/>
      <c r="S267" s="232"/>
      <c r="T267" s="233"/>
      <c r="AT267" s="234" t="s">
        <v>160</v>
      </c>
      <c r="AU267" s="234" t="s">
        <v>88</v>
      </c>
      <c r="AV267" s="15" t="s">
        <v>86</v>
      </c>
      <c r="AW267" s="15" t="s">
        <v>34</v>
      </c>
      <c r="AX267" s="15" t="s">
        <v>78</v>
      </c>
      <c r="AY267" s="234" t="s">
        <v>151</v>
      </c>
    </row>
    <row r="268" spans="1:65" s="13" customFormat="1" ht="11.25">
      <c r="B268" s="202"/>
      <c r="C268" s="203"/>
      <c r="D268" s="204" t="s">
        <v>160</v>
      </c>
      <c r="E268" s="205" t="s">
        <v>1</v>
      </c>
      <c r="F268" s="206" t="s">
        <v>1421</v>
      </c>
      <c r="G268" s="203"/>
      <c r="H268" s="207">
        <v>63.6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160</v>
      </c>
      <c r="AU268" s="213" t="s">
        <v>88</v>
      </c>
      <c r="AV268" s="13" t="s">
        <v>88</v>
      </c>
      <c r="AW268" s="13" t="s">
        <v>34</v>
      </c>
      <c r="AX268" s="13" t="s">
        <v>78</v>
      </c>
      <c r="AY268" s="213" t="s">
        <v>151</v>
      </c>
    </row>
    <row r="269" spans="1:65" s="15" customFormat="1" ht="11.25">
      <c r="B269" s="225"/>
      <c r="C269" s="226"/>
      <c r="D269" s="204" t="s">
        <v>160</v>
      </c>
      <c r="E269" s="227" t="s">
        <v>1</v>
      </c>
      <c r="F269" s="228" t="s">
        <v>1422</v>
      </c>
      <c r="G269" s="226"/>
      <c r="H269" s="227" t="s">
        <v>1</v>
      </c>
      <c r="I269" s="229"/>
      <c r="J269" s="226"/>
      <c r="K269" s="226"/>
      <c r="L269" s="230"/>
      <c r="M269" s="231"/>
      <c r="N269" s="232"/>
      <c r="O269" s="232"/>
      <c r="P269" s="232"/>
      <c r="Q269" s="232"/>
      <c r="R269" s="232"/>
      <c r="S269" s="232"/>
      <c r="T269" s="233"/>
      <c r="AT269" s="234" t="s">
        <v>160</v>
      </c>
      <c r="AU269" s="234" t="s">
        <v>88</v>
      </c>
      <c r="AV269" s="15" t="s">
        <v>86</v>
      </c>
      <c r="AW269" s="15" t="s">
        <v>34</v>
      </c>
      <c r="AX269" s="15" t="s">
        <v>78</v>
      </c>
      <c r="AY269" s="234" t="s">
        <v>151</v>
      </c>
    </row>
    <row r="270" spans="1:65" s="13" customFormat="1" ht="11.25">
      <c r="B270" s="202"/>
      <c r="C270" s="203"/>
      <c r="D270" s="204" t="s">
        <v>160</v>
      </c>
      <c r="E270" s="205" t="s">
        <v>1</v>
      </c>
      <c r="F270" s="206" t="s">
        <v>1423</v>
      </c>
      <c r="G270" s="203"/>
      <c r="H270" s="207">
        <v>18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160</v>
      </c>
      <c r="AU270" s="213" t="s">
        <v>88</v>
      </c>
      <c r="AV270" s="13" t="s">
        <v>88</v>
      </c>
      <c r="AW270" s="13" t="s">
        <v>34</v>
      </c>
      <c r="AX270" s="13" t="s">
        <v>78</v>
      </c>
      <c r="AY270" s="213" t="s">
        <v>151</v>
      </c>
    </row>
    <row r="271" spans="1:65" s="15" customFormat="1" ht="11.25">
      <c r="B271" s="225"/>
      <c r="C271" s="226"/>
      <c r="D271" s="204" t="s">
        <v>160</v>
      </c>
      <c r="E271" s="227" t="s">
        <v>1</v>
      </c>
      <c r="F271" s="228" t="s">
        <v>1424</v>
      </c>
      <c r="G271" s="226"/>
      <c r="H271" s="227" t="s">
        <v>1</v>
      </c>
      <c r="I271" s="229"/>
      <c r="J271" s="226"/>
      <c r="K271" s="226"/>
      <c r="L271" s="230"/>
      <c r="M271" s="231"/>
      <c r="N271" s="232"/>
      <c r="O271" s="232"/>
      <c r="P271" s="232"/>
      <c r="Q271" s="232"/>
      <c r="R271" s="232"/>
      <c r="S271" s="232"/>
      <c r="T271" s="233"/>
      <c r="AT271" s="234" t="s">
        <v>160</v>
      </c>
      <c r="AU271" s="234" t="s">
        <v>88</v>
      </c>
      <c r="AV271" s="15" t="s">
        <v>86</v>
      </c>
      <c r="AW271" s="15" t="s">
        <v>34</v>
      </c>
      <c r="AX271" s="15" t="s">
        <v>78</v>
      </c>
      <c r="AY271" s="234" t="s">
        <v>151</v>
      </c>
    </row>
    <row r="272" spans="1:65" s="13" customFormat="1" ht="11.25">
      <c r="B272" s="202"/>
      <c r="C272" s="203"/>
      <c r="D272" s="204" t="s">
        <v>160</v>
      </c>
      <c r="E272" s="205" t="s">
        <v>1</v>
      </c>
      <c r="F272" s="206" t="s">
        <v>1425</v>
      </c>
      <c r="G272" s="203"/>
      <c r="H272" s="207">
        <v>46.8</v>
      </c>
      <c r="I272" s="208"/>
      <c r="J272" s="203"/>
      <c r="K272" s="203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160</v>
      </c>
      <c r="AU272" s="213" t="s">
        <v>88</v>
      </c>
      <c r="AV272" s="13" t="s">
        <v>88</v>
      </c>
      <c r="AW272" s="13" t="s">
        <v>34</v>
      </c>
      <c r="AX272" s="13" t="s">
        <v>78</v>
      </c>
      <c r="AY272" s="213" t="s">
        <v>151</v>
      </c>
    </row>
    <row r="273" spans="1:65" s="15" customFormat="1" ht="11.25">
      <c r="B273" s="225"/>
      <c r="C273" s="226"/>
      <c r="D273" s="204" t="s">
        <v>160</v>
      </c>
      <c r="E273" s="227" t="s">
        <v>1</v>
      </c>
      <c r="F273" s="228" t="s">
        <v>1426</v>
      </c>
      <c r="G273" s="226"/>
      <c r="H273" s="227" t="s">
        <v>1</v>
      </c>
      <c r="I273" s="229"/>
      <c r="J273" s="226"/>
      <c r="K273" s="226"/>
      <c r="L273" s="230"/>
      <c r="M273" s="231"/>
      <c r="N273" s="232"/>
      <c r="O273" s="232"/>
      <c r="P273" s="232"/>
      <c r="Q273" s="232"/>
      <c r="R273" s="232"/>
      <c r="S273" s="232"/>
      <c r="T273" s="233"/>
      <c r="AT273" s="234" t="s">
        <v>160</v>
      </c>
      <c r="AU273" s="234" t="s">
        <v>88</v>
      </c>
      <c r="AV273" s="15" t="s">
        <v>86</v>
      </c>
      <c r="AW273" s="15" t="s">
        <v>34</v>
      </c>
      <c r="AX273" s="15" t="s">
        <v>78</v>
      </c>
      <c r="AY273" s="234" t="s">
        <v>151</v>
      </c>
    </row>
    <row r="274" spans="1:65" s="13" customFormat="1" ht="11.25">
      <c r="B274" s="202"/>
      <c r="C274" s="203"/>
      <c r="D274" s="204" t="s">
        <v>160</v>
      </c>
      <c r="E274" s="205" t="s">
        <v>1</v>
      </c>
      <c r="F274" s="206" t="s">
        <v>1427</v>
      </c>
      <c r="G274" s="203"/>
      <c r="H274" s="207">
        <v>56.4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160</v>
      </c>
      <c r="AU274" s="213" t="s">
        <v>88</v>
      </c>
      <c r="AV274" s="13" t="s">
        <v>88</v>
      </c>
      <c r="AW274" s="13" t="s">
        <v>34</v>
      </c>
      <c r="AX274" s="13" t="s">
        <v>78</v>
      </c>
      <c r="AY274" s="213" t="s">
        <v>151</v>
      </c>
    </row>
    <row r="275" spans="1:65" s="14" customFormat="1" ht="11.25">
      <c r="B275" s="214"/>
      <c r="C275" s="215"/>
      <c r="D275" s="204" t="s">
        <v>160</v>
      </c>
      <c r="E275" s="216" t="s">
        <v>1</v>
      </c>
      <c r="F275" s="217" t="s">
        <v>172</v>
      </c>
      <c r="G275" s="215"/>
      <c r="H275" s="218">
        <v>278.27999999999997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160</v>
      </c>
      <c r="AU275" s="224" t="s">
        <v>88</v>
      </c>
      <c r="AV275" s="14" t="s">
        <v>158</v>
      </c>
      <c r="AW275" s="14" t="s">
        <v>34</v>
      </c>
      <c r="AX275" s="14" t="s">
        <v>86</v>
      </c>
      <c r="AY275" s="224" t="s">
        <v>151</v>
      </c>
    </row>
    <row r="276" spans="1:65" s="12" customFormat="1" ht="22.9" customHeight="1">
      <c r="B276" s="172"/>
      <c r="C276" s="173"/>
      <c r="D276" s="174" t="s">
        <v>77</v>
      </c>
      <c r="E276" s="186" t="s">
        <v>381</v>
      </c>
      <c r="F276" s="186" t="s">
        <v>382</v>
      </c>
      <c r="G276" s="173"/>
      <c r="H276" s="173"/>
      <c r="I276" s="176"/>
      <c r="J276" s="187">
        <f>BK276</f>
        <v>0</v>
      </c>
      <c r="K276" s="173"/>
      <c r="L276" s="178"/>
      <c r="M276" s="179"/>
      <c r="N276" s="180"/>
      <c r="O276" s="180"/>
      <c r="P276" s="181">
        <f>SUM(P277:P289)</f>
        <v>0</v>
      </c>
      <c r="Q276" s="180"/>
      <c r="R276" s="181">
        <f>SUM(R277:R289)</f>
        <v>0</v>
      </c>
      <c r="S276" s="180"/>
      <c r="T276" s="182">
        <f>SUM(T277:T289)</f>
        <v>3</v>
      </c>
      <c r="AR276" s="183" t="s">
        <v>86</v>
      </c>
      <c r="AT276" s="184" t="s">
        <v>77</v>
      </c>
      <c r="AU276" s="184" t="s">
        <v>86</v>
      </c>
      <c r="AY276" s="183" t="s">
        <v>151</v>
      </c>
      <c r="BK276" s="185">
        <f>SUM(BK277:BK289)</f>
        <v>0</v>
      </c>
    </row>
    <row r="277" spans="1:65" s="2" customFormat="1" ht="21.75" customHeight="1">
      <c r="A277" s="35"/>
      <c r="B277" s="36"/>
      <c r="C277" s="188" t="s">
        <v>345</v>
      </c>
      <c r="D277" s="188" t="s">
        <v>154</v>
      </c>
      <c r="E277" s="189" t="s">
        <v>1529</v>
      </c>
      <c r="F277" s="190" t="s">
        <v>1530</v>
      </c>
      <c r="G277" s="191" t="s">
        <v>157</v>
      </c>
      <c r="H277" s="192">
        <v>2</v>
      </c>
      <c r="I277" s="193"/>
      <c r="J277" s="194">
        <f>ROUND(I277*H277,2)</f>
        <v>0</v>
      </c>
      <c r="K277" s="195"/>
      <c r="L277" s="40"/>
      <c r="M277" s="196" t="s">
        <v>1</v>
      </c>
      <c r="N277" s="197" t="s">
        <v>43</v>
      </c>
      <c r="O277" s="72"/>
      <c r="P277" s="198">
        <f>O277*H277</f>
        <v>0</v>
      </c>
      <c r="Q277" s="198">
        <v>0</v>
      </c>
      <c r="R277" s="198">
        <f>Q277*H277</f>
        <v>0</v>
      </c>
      <c r="S277" s="198">
        <v>1.5</v>
      </c>
      <c r="T277" s="199">
        <f>S277*H277</f>
        <v>3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158</v>
      </c>
      <c r="AT277" s="200" t="s">
        <v>154</v>
      </c>
      <c r="AU277" s="200" t="s">
        <v>88</v>
      </c>
      <c r="AY277" s="18" t="s">
        <v>151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8" t="s">
        <v>86</v>
      </c>
      <c r="BK277" s="201">
        <f>ROUND(I277*H277,2)</f>
        <v>0</v>
      </c>
      <c r="BL277" s="18" t="s">
        <v>158</v>
      </c>
      <c r="BM277" s="200" t="s">
        <v>1531</v>
      </c>
    </row>
    <row r="278" spans="1:65" s="2" customFormat="1" ht="33" customHeight="1">
      <c r="A278" s="35"/>
      <c r="B278" s="36"/>
      <c r="C278" s="188" t="s">
        <v>349</v>
      </c>
      <c r="D278" s="188" t="s">
        <v>154</v>
      </c>
      <c r="E278" s="189" t="s">
        <v>1532</v>
      </c>
      <c r="F278" s="190" t="s">
        <v>1533</v>
      </c>
      <c r="G278" s="191" t="s">
        <v>386</v>
      </c>
      <c r="H278" s="192">
        <v>45.034999999999997</v>
      </c>
      <c r="I278" s="193"/>
      <c r="J278" s="194">
        <f>ROUND(I278*H278,2)</f>
        <v>0</v>
      </c>
      <c r="K278" s="195"/>
      <c r="L278" s="40"/>
      <c r="M278" s="196" t="s">
        <v>1</v>
      </c>
      <c r="N278" s="197" t="s">
        <v>43</v>
      </c>
      <c r="O278" s="72"/>
      <c r="P278" s="198">
        <f>O278*H278</f>
        <v>0</v>
      </c>
      <c r="Q278" s="198">
        <v>0</v>
      </c>
      <c r="R278" s="198">
        <f>Q278*H278</f>
        <v>0</v>
      </c>
      <c r="S278" s="198">
        <v>0</v>
      </c>
      <c r="T278" s="19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0" t="s">
        <v>158</v>
      </c>
      <c r="AT278" s="200" t="s">
        <v>154</v>
      </c>
      <c r="AU278" s="200" t="s">
        <v>88</v>
      </c>
      <c r="AY278" s="18" t="s">
        <v>151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86</v>
      </c>
      <c r="BK278" s="201">
        <f>ROUND(I278*H278,2)</f>
        <v>0</v>
      </c>
      <c r="BL278" s="18" t="s">
        <v>158</v>
      </c>
      <c r="BM278" s="200" t="s">
        <v>1534</v>
      </c>
    </row>
    <row r="279" spans="1:65" s="2" customFormat="1" ht="21.75" customHeight="1">
      <c r="A279" s="35"/>
      <c r="B279" s="36"/>
      <c r="C279" s="188" t="s">
        <v>353</v>
      </c>
      <c r="D279" s="188" t="s">
        <v>154</v>
      </c>
      <c r="E279" s="189" t="s">
        <v>394</v>
      </c>
      <c r="F279" s="190" t="s">
        <v>1535</v>
      </c>
      <c r="G279" s="191" t="s">
        <v>386</v>
      </c>
      <c r="H279" s="192">
        <v>45.034999999999997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43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158</v>
      </c>
      <c r="AT279" s="200" t="s">
        <v>154</v>
      </c>
      <c r="AU279" s="200" t="s">
        <v>88</v>
      </c>
      <c r="AY279" s="18" t="s">
        <v>151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86</v>
      </c>
      <c r="BK279" s="201">
        <f>ROUND(I279*H279,2)</f>
        <v>0</v>
      </c>
      <c r="BL279" s="18" t="s">
        <v>158</v>
      </c>
      <c r="BM279" s="200" t="s">
        <v>1536</v>
      </c>
    </row>
    <row r="280" spans="1:65" s="2" customFormat="1" ht="21.75" customHeight="1">
      <c r="A280" s="35"/>
      <c r="B280" s="36"/>
      <c r="C280" s="188" t="s">
        <v>357</v>
      </c>
      <c r="D280" s="188" t="s">
        <v>154</v>
      </c>
      <c r="E280" s="189" t="s">
        <v>398</v>
      </c>
      <c r="F280" s="190" t="s">
        <v>399</v>
      </c>
      <c r="G280" s="191" t="s">
        <v>386</v>
      </c>
      <c r="H280" s="192">
        <v>855.66499999999996</v>
      </c>
      <c r="I280" s="193"/>
      <c r="J280" s="194">
        <f>ROUND(I280*H280,2)</f>
        <v>0</v>
      </c>
      <c r="K280" s="195"/>
      <c r="L280" s="40"/>
      <c r="M280" s="196" t="s">
        <v>1</v>
      </c>
      <c r="N280" s="197" t="s">
        <v>43</v>
      </c>
      <c r="O280" s="72"/>
      <c r="P280" s="198">
        <f>O280*H280</f>
        <v>0</v>
      </c>
      <c r="Q280" s="198">
        <v>0</v>
      </c>
      <c r="R280" s="198">
        <f>Q280*H280</f>
        <v>0</v>
      </c>
      <c r="S280" s="198">
        <v>0</v>
      </c>
      <c r="T280" s="19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0" t="s">
        <v>158</v>
      </c>
      <c r="AT280" s="200" t="s">
        <v>154</v>
      </c>
      <c r="AU280" s="200" t="s">
        <v>88</v>
      </c>
      <c r="AY280" s="18" t="s">
        <v>151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8" t="s">
        <v>86</v>
      </c>
      <c r="BK280" s="201">
        <f>ROUND(I280*H280,2)</f>
        <v>0</v>
      </c>
      <c r="BL280" s="18" t="s">
        <v>158</v>
      </c>
      <c r="BM280" s="200" t="s">
        <v>1537</v>
      </c>
    </row>
    <row r="281" spans="1:65" s="13" customFormat="1" ht="11.25">
      <c r="B281" s="202"/>
      <c r="C281" s="203"/>
      <c r="D281" s="204" t="s">
        <v>160</v>
      </c>
      <c r="E281" s="203"/>
      <c r="F281" s="206" t="s">
        <v>1538</v>
      </c>
      <c r="G281" s="203"/>
      <c r="H281" s="207">
        <v>855.66499999999996</v>
      </c>
      <c r="I281" s="208"/>
      <c r="J281" s="203"/>
      <c r="K281" s="203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160</v>
      </c>
      <c r="AU281" s="213" t="s">
        <v>88</v>
      </c>
      <c r="AV281" s="13" t="s">
        <v>88</v>
      </c>
      <c r="AW281" s="13" t="s">
        <v>4</v>
      </c>
      <c r="AX281" s="13" t="s">
        <v>86</v>
      </c>
      <c r="AY281" s="213" t="s">
        <v>151</v>
      </c>
    </row>
    <row r="282" spans="1:65" s="2" customFormat="1" ht="33" customHeight="1">
      <c r="A282" s="35"/>
      <c r="B282" s="36"/>
      <c r="C282" s="188" t="s">
        <v>361</v>
      </c>
      <c r="D282" s="188" t="s">
        <v>154</v>
      </c>
      <c r="E282" s="189" t="s">
        <v>403</v>
      </c>
      <c r="F282" s="190" t="s">
        <v>404</v>
      </c>
      <c r="G282" s="191" t="s">
        <v>386</v>
      </c>
      <c r="H282" s="192">
        <v>13.04</v>
      </c>
      <c r="I282" s="193"/>
      <c r="J282" s="194">
        <f>ROUND(I282*H282,2)</f>
        <v>0</v>
      </c>
      <c r="K282" s="195"/>
      <c r="L282" s="40"/>
      <c r="M282" s="196" t="s">
        <v>1</v>
      </c>
      <c r="N282" s="197" t="s">
        <v>43</v>
      </c>
      <c r="O282" s="72"/>
      <c r="P282" s="198">
        <f>O282*H282</f>
        <v>0</v>
      </c>
      <c r="Q282" s="198">
        <v>0</v>
      </c>
      <c r="R282" s="198">
        <f>Q282*H282</f>
        <v>0</v>
      </c>
      <c r="S282" s="198">
        <v>0</v>
      </c>
      <c r="T282" s="19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0" t="s">
        <v>158</v>
      </c>
      <c r="AT282" s="200" t="s">
        <v>154</v>
      </c>
      <c r="AU282" s="200" t="s">
        <v>88</v>
      </c>
      <c r="AY282" s="18" t="s">
        <v>151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8" t="s">
        <v>86</v>
      </c>
      <c r="BK282" s="201">
        <f>ROUND(I282*H282,2)</f>
        <v>0</v>
      </c>
      <c r="BL282" s="18" t="s">
        <v>158</v>
      </c>
      <c r="BM282" s="200" t="s">
        <v>1539</v>
      </c>
    </row>
    <row r="283" spans="1:65" s="13" customFormat="1" ht="11.25">
      <c r="B283" s="202"/>
      <c r="C283" s="203"/>
      <c r="D283" s="204" t="s">
        <v>160</v>
      </c>
      <c r="E283" s="205" t="s">
        <v>1</v>
      </c>
      <c r="F283" s="206" t="s">
        <v>1540</v>
      </c>
      <c r="G283" s="203"/>
      <c r="H283" s="207">
        <v>39.551000000000002</v>
      </c>
      <c r="I283" s="208"/>
      <c r="J283" s="203"/>
      <c r="K283" s="203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160</v>
      </c>
      <c r="AU283" s="213" t="s">
        <v>88</v>
      </c>
      <c r="AV283" s="13" t="s">
        <v>88</v>
      </c>
      <c r="AW283" s="13" t="s">
        <v>34</v>
      </c>
      <c r="AX283" s="13" t="s">
        <v>78</v>
      </c>
      <c r="AY283" s="213" t="s">
        <v>151</v>
      </c>
    </row>
    <row r="284" spans="1:65" s="13" customFormat="1" ht="11.25">
      <c r="B284" s="202"/>
      <c r="C284" s="203"/>
      <c r="D284" s="204" t="s">
        <v>160</v>
      </c>
      <c r="E284" s="205" t="s">
        <v>1</v>
      </c>
      <c r="F284" s="206" t="s">
        <v>1541</v>
      </c>
      <c r="G284" s="203"/>
      <c r="H284" s="207">
        <v>-26.510999999999999</v>
      </c>
      <c r="I284" s="208"/>
      <c r="J284" s="203"/>
      <c r="K284" s="203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160</v>
      </c>
      <c r="AU284" s="213" t="s">
        <v>88</v>
      </c>
      <c r="AV284" s="13" t="s">
        <v>88</v>
      </c>
      <c r="AW284" s="13" t="s">
        <v>34</v>
      </c>
      <c r="AX284" s="13" t="s">
        <v>78</v>
      </c>
      <c r="AY284" s="213" t="s">
        <v>151</v>
      </c>
    </row>
    <row r="285" spans="1:65" s="14" customFormat="1" ht="11.25">
      <c r="B285" s="214"/>
      <c r="C285" s="215"/>
      <c r="D285" s="204" t="s">
        <v>160</v>
      </c>
      <c r="E285" s="216" t="s">
        <v>1</v>
      </c>
      <c r="F285" s="217" t="s">
        <v>172</v>
      </c>
      <c r="G285" s="215"/>
      <c r="H285" s="218">
        <v>13.04</v>
      </c>
      <c r="I285" s="219"/>
      <c r="J285" s="215"/>
      <c r="K285" s="215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160</v>
      </c>
      <c r="AU285" s="224" t="s">
        <v>88</v>
      </c>
      <c r="AV285" s="14" t="s">
        <v>158</v>
      </c>
      <c r="AW285" s="14" t="s">
        <v>34</v>
      </c>
      <c r="AX285" s="14" t="s">
        <v>86</v>
      </c>
      <c r="AY285" s="224" t="s">
        <v>151</v>
      </c>
    </row>
    <row r="286" spans="1:65" s="2" customFormat="1" ht="21.75" customHeight="1">
      <c r="A286" s="35"/>
      <c r="B286" s="36"/>
      <c r="C286" s="188" t="s">
        <v>366</v>
      </c>
      <c r="D286" s="188" t="s">
        <v>154</v>
      </c>
      <c r="E286" s="189" t="s">
        <v>410</v>
      </c>
      <c r="F286" s="190" t="s">
        <v>1542</v>
      </c>
      <c r="G286" s="191" t="s">
        <v>386</v>
      </c>
      <c r="H286" s="192">
        <v>26.510999999999999</v>
      </c>
      <c r="I286" s="193"/>
      <c r="J286" s="194">
        <f>ROUND(I286*H286,2)</f>
        <v>0</v>
      </c>
      <c r="K286" s="195"/>
      <c r="L286" s="40"/>
      <c r="M286" s="196" t="s">
        <v>1</v>
      </c>
      <c r="N286" s="197" t="s">
        <v>43</v>
      </c>
      <c r="O286" s="72"/>
      <c r="P286" s="198">
        <f>O286*H286</f>
        <v>0</v>
      </c>
      <c r="Q286" s="198">
        <v>0</v>
      </c>
      <c r="R286" s="198">
        <f>Q286*H286</f>
        <v>0</v>
      </c>
      <c r="S286" s="198">
        <v>0</v>
      </c>
      <c r="T286" s="19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158</v>
      </c>
      <c r="AT286" s="200" t="s">
        <v>154</v>
      </c>
      <c r="AU286" s="200" t="s">
        <v>88</v>
      </c>
      <c r="AY286" s="18" t="s">
        <v>151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8" t="s">
        <v>86</v>
      </c>
      <c r="BK286" s="201">
        <f>ROUND(I286*H286,2)</f>
        <v>0</v>
      </c>
      <c r="BL286" s="18" t="s">
        <v>158</v>
      </c>
      <c r="BM286" s="200" t="s">
        <v>1543</v>
      </c>
    </row>
    <row r="287" spans="1:65" s="13" customFormat="1" ht="11.25">
      <c r="B287" s="202"/>
      <c r="C287" s="203"/>
      <c r="D287" s="204" t="s">
        <v>160</v>
      </c>
      <c r="E287" s="205" t="s">
        <v>1</v>
      </c>
      <c r="F287" s="206" t="s">
        <v>1544</v>
      </c>
      <c r="G287" s="203"/>
      <c r="H287" s="207">
        <v>20.945</v>
      </c>
      <c r="I287" s="208"/>
      <c r="J287" s="203"/>
      <c r="K287" s="203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160</v>
      </c>
      <c r="AU287" s="213" t="s">
        <v>88</v>
      </c>
      <c r="AV287" s="13" t="s">
        <v>88</v>
      </c>
      <c r="AW287" s="13" t="s">
        <v>34</v>
      </c>
      <c r="AX287" s="13" t="s">
        <v>78</v>
      </c>
      <c r="AY287" s="213" t="s">
        <v>151</v>
      </c>
    </row>
    <row r="288" spans="1:65" s="13" customFormat="1" ht="11.25">
      <c r="B288" s="202"/>
      <c r="C288" s="203"/>
      <c r="D288" s="204" t="s">
        <v>160</v>
      </c>
      <c r="E288" s="205" t="s">
        <v>1</v>
      </c>
      <c r="F288" s="206" t="s">
        <v>1545</v>
      </c>
      <c r="G288" s="203"/>
      <c r="H288" s="207">
        <v>5.5659999999999998</v>
      </c>
      <c r="I288" s="208"/>
      <c r="J288" s="203"/>
      <c r="K288" s="203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160</v>
      </c>
      <c r="AU288" s="213" t="s">
        <v>88</v>
      </c>
      <c r="AV288" s="13" t="s">
        <v>88</v>
      </c>
      <c r="AW288" s="13" t="s">
        <v>34</v>
      </c>
      <c r="AX288" s="13" t="s">
        <v>78</v>
      </c>
      <c r="AY288" s="213" t="s">
        <v>151</v>
      </c>
    </row>
    <row r="289" spans="1:65" s="14" customFormat="1" ht="11.25">
      <c r="B289" s="214"/>
      <c r="C289" s="215"/>
      <c r="D289" s="204" t="s">
        <v>160</v>
      </c>
      <c r="E289" s="216" t="s">
        <v>1</v>
      </c>
      <c r="F289" s="217" t="s">
        <v>172</v>
      </c>
      <c r="G289" s="215"/>
      <c r="H289" s="218">
        <v>26.510999999999999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160</v>
      </c>
      <c r="AU289" s="224" t="s">
        <v>88</v>
      </c>
      <c r="AV289" s="14" t="s">
        <v>158</v>
      </c>
      <c r="AW289" s="14" t="s">
        <v>34</v>
      </c>
      <c r="AX289" s="14" t="s">
        <v>86</v>
      </c>
      <c r="AY289" s="224" t="s">
        <v>151</v>
      </c>
    </row>
    <row r="290" spans="1:65" s="12" customFormat="1" ht="22.9" customHeight="1">
      <c r="B290" s="172"/>
      <c r="C290" s="173"/>
      <c r="D290" s="174" t="s">
        <v>77</v>
      </c>
      <c r="E290" s="186" t="s">
        <v>413</v>
      </c>
      <c r="F290" s="186" t="s">
        <v>414</v>
      </c>
      <c r="G290" s="173"/>
      <c r="H290" s="173"/>
      <c r="I290" s="176"/>
      <c r="J290" s="187">
        <f>BK290</f>
        <v>0</v>
      </c>
      <c r="K290" s="173"/>
      <c r="L290" s="178"/>
      <c r="M290" s="179"/>
      <c r="N290" s="180"/>
      <c r="O290" s="180"/>
      <c r="P290" s="181">
        <f>P291</f>
        <v>0</v>
      </c>
      <c r="Q290" s="180"/>
      <c r="R290" s="181">
        <f>R291</f>
        <v>0</v>
      </c>
      <c r="S290" s="180"/>
      <c r="T290" s="182">
        <f>T291</f>
        <v>0</v>
      </c>
      <c r="AR290" s="183" t="s">
        <v>86</v>
      </c>
      <c r="AT290" s="184" t="s">
        <v>77</v>
      </c>
      <c r="AU290" s="184" t="s">
        <v>86</v>
      </c>
      <c r="AY290" s="183" t="s">
        <v>151</v>
      </c>
      <c r="BK290" s="185">
        <f>BK291</f>
        <v>0</v>
      </c>
    </row>
    <row r="291" spans="1:65" s="2" customFormat="1" ht="16.5" customHeight="1">
      <c r="A291" s="35"/>
      <c r="B291" s="36"/>
      <c r="C291" s="188" t="s">
        <v>372</v>
      </c>
      <c r="D291" s="188" t="s">
        <v>154</v>
      </c>
      <c r="E291" s="189" t="s">
        <v>416</v>
      </c>
      <c r="F291" s="190" t="s">
        <v>417</v>
      </c>
      <c r="G291" s="191" t="s">
        <v>386</v>
      </c>
      <c r="H291" s="192">
        <v>44.298000000000002</v>
      </c>
      <c r="I291" s="193"/>
      <c r="J291" s="194">
        <f>ROUND(I291*H291,2)</f>
        <v>0</v>
      </c>
      <c r="K291" s="195"/>
      <c r="L291" s="40"/>
      <c r="M291" s="196" t="s">
        <v>1</v>
      </c>
      <c r="N291" s="197" t="s">
        <v>43</v>
      </c>
      <c r="O291" s="72"/>
      <c r="P291" s="198">
        <f>O291*H291</f>
        <v>0</v>
      </c>
      <c r="Q291" s="198">
        <v>0</v>
      </c>
      <c r="R291" s="198">
        <f>Q291*H291</f>
        <v>0</v>
      </c>
      <c r="S291" s="198">
        <v>0</v>
      </c>
      <c r="T291" s="19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0" t="s">
        <v>158</v>
      </c>
      <c r="AT291" s="200" t="s">
        <v>154</v>
      </c>
      <c r="AU291" s="200" t="s">
        <v>88</v>
      </c>
      <c r="AY291" s="18" t="s">
        <v>151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8" t="s">
        <v>86</v>
      </c>
      <c r="BK291" s="201">
        <f>ROUND(I291*H291,2)</f>
        <v>0</v>
      </c>
      <c r="BL291" s="18" t="s">
        <v>158</v>
      </c>
      <c r="BM291" s="200" t="s">
        <v>1546</v>
      </c>
    </row>
    <row r="292" spans="1:65" s="12" customFormat="1" ht="25.9" customHeight="1">
      <c r="B292" s="172"/>
      <c r="C292" s="173"/>
      <c r="D292" s="174" t="s">
        <v>77</v>
      </c>
      <c r="E292" s="175" t="s">
        <v>419</v>
      </c>
      <c r="F292" s="175" t="s">
        <v>420</v>
      </c>
      <c r="G292" s="173"/>
      <c r="H292" s="173"/>
      <c r="I292" s="176"/>
      <c r="J292" s="177">
        <f>BK292</f>
        <v>0</v>
      </c>
      <c r="K292" s="173"/>
      <c r="L292" s="178"/>
      <c r="M292" s="179"/>
      <c r="N292" s="180"/>
      <c r="O292" s="180"/>
      <c r="P292" s="181">
        <f>P293+P312+P317+P325+P335+P347+P350+P358+P361+P366+P380+P411+P427+P458+P500+P515+P522</f>
        <v>0</v>
      </c>
      <c r="Q292" s="180"/>
      <c r="R292" s="181">
        <f>R293+R312+R317+R325+R335+R347+R350+R358+R361+R366+R380+R411+R427+R458+R500+R515+R522</f>
        <v>3.1100001300000004</v>
      </c>
      <c r="S292" s="180"/>
      <c r="T292" s="182">
        <f>T293+T312+T317+T325+T335+T347+T350+T358+T361+T366+T380+T411+T427+T458+T500+T515+T522</f>
        <v>5.6125124999999993</v>
      </c>
      <c r="AR292" s="183" t="s">
        <v>88</v>
      </c>
      <c r="AT292" s="184" t="s">
        <v>77</v>
      </c>
      <c r="AU292" s="184" t="s">
        <v>78</v>
      </c>
      <c r="AY292" s="183" t="s">
        <v>151</v>
      </c>
      <c r="BK292" s="185">
        <f>BK293+BK312+BK317+BK325+BK335+BK347+BK350+BK358+BK361+BK366+BK380+BK411+BK427+BK458+BK500+BK515+BK522</f>
        <v>0</v>
      </c>
    </row>
    <row r="293" spans="1:65" s="12" customFormat="1" ht="22.9" customHeight="1">
      <c r="B293" s="172"/>
      <c r="C293" s="173"/>
      <c r="D293" s="174" t="s">
        <v>77</v>
      </c>
      <c r="E293" s="186" t="s">
        <v>1547</v>
      </c>
      <c r="F293" s="186" t="s">
        <v>1548</v>
      </c>
      <c r="G293" s="173"/>
      <c r="H293" s="173"/>
      <c r="I293" s="176"/>
      <c r="J293" s="187">
        <f>BK293</f>
        <v>0</v>
      </c>
      <c r="K293" s="173"/>
      <c r="L293" s="178"/>
      <c r="M293" s="179"/>
      <c r="N293" s="180"/>
      <c r="O293" s="180"/>
      <c r="P293" s="181">
        <f>SUM(P294:P311)</f>
        <v>0</v>
      </c>
      <c r="Q293" s="180"/>
      <c r="R293" s="181">
        <f>SUM(R294:R311)</f>
        <v>0.3068977</v>
      </c>
      <c r="S293" s="180"/>
      <c r="T293" s="182">
        <f>SUM(T294:T311)</f>
        <v>0</v>
      </c>
      <c r="AR293" s="183" t="s">
        <v>88</v>
      </c>
      <c r="AT293" s="184" t="s">
        <v>77</v>
      </c>
      <c r="AU293" s="184" t="s">
        <v>86</v>
      </c>
      <c r="AY293" s="183" t="s">
        <v>151</v>
      </c>
      <c r="BK293" s="185">
        <f>SUM(BK294:BK311)</f>
        <v>0</v>
      </c>
    </row>
    <row r="294" spans="1:65" s="2" customFormat="1" ht="21.75" customHeight="1">
      <c r="A294" s="35"/>
      <c r="B294" s="36"/>
      <c r="C294" s="188" t="s">
        <v>377</v>
      </c>
      <c r="D294" s="188" t="s">
        <v>154</v>
      </c>
      <c r="E294" s="189" t="s">
        <v>1549</v>
      </c>
      <c r="F294" s="190" t="s">
        <v>1550</v>
      </c>
      <c r="G294" s="191" t="s">
        <v>183</v>
      </c>
      <c r="H294" s="192">
        <v>49.87</v>
      </c>
      <c r="I294" s="193"/>
      <c r="J294" s="194">
        <f>ROUND(I294*H294,2)</f>
        <v>0</v>
      </c>
      <c r="K294" s="195"/>
      <c r="L294" s="40"/>
      <c r="M294" s="196" t="s">
        <v>1</v>
      </c>
      <c r="N294" s="197" t="s">
        <v>43</v>
      </c>
      <c r="O294" s="72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229</v>
      </c>
      <c r="AT294" s="200" t="s">
        <v>154</v>
      </c>
      <c r="AU294" s="200" t="s">
        <v>88</v>
      </c>
      <c r="AY294" s="18" t="s">
        <v>151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86</v>
      </c>
      <c r="BK294" s="201">
        <f>ROUND(I294*H294,2)</f>
        <v>0</v>
      </c>
      <c r="BL294" s="18" t="s">
        <v>229</v>
      </c>
      <c r="BM294" s="200" t="s">
        <v>1551</v>
      </c>
    </row>
    <row r="295" spans="1:65" s="15" customFormat="1" ht="11.25">
      <c r="B295" s="225"/>
      <c r="C295" s="226"/>
      <c r="D295" s="204" t="s">
        <v>160</v>
      </c>
      <c r="E295" s="227" t="s">
        <v>1</v>
      </c>
      <c r="F295" s="228" t="s">
        <v>1416</v>
      </c>
      <c r="G295" s="226"/>
      <c r="H295" s="227" t="s">
        <v>1</v>
      </c>
      <c r="I295" s="229"/>
      <c r="J295" s="226"/>
      <c r="K295" s="226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160</v>
      </c>
      <c r="AU295" s="234" t="s">
        <v>88</v>
      </c>
      <c r="AV295" s="15" t="s">
        <v>86</v>
      </c>
      <c r="AW295" s="15" t="s">
        <v>34</v>
      </c>
      <c r="AX295" s="15" t="s">
        <v>78</v>
      </c>
      <c r="AY295" s="234" t="s">
        <v>151</v>
      </c>
    </row>
    <row r="296" spans="1:65" s="13" customFormat="1" ht="11.25">
      <c r="B296" s="202"/>
      <c r="C296" s="203"/>
      <c r="D296" s="204" t="s">
        <v>160</v>
      </c>
      <c r="E296" s="205" t="s">
        <v>1</v>
      </c>
      <c r="F296" s="206" t="s">
        <v>1506</v>
      </c>
      <c r="G296" s="203"/>
      <c r="H296" s="207">
        <v>22.23</v>
      </c>
      <c r="I296" s="208"/>
      <c r="J296" s="203"/>
      <c r="K296" s="203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160</v>
      </c>
      <c r="AU296" s="213" t="s">
        <v>88</v>
      </c>
      <c r="AV296" s="13" t="s">
        <v>88</v>
      </c>
      <c r="AW296" s="13" t="s">
        <v>34</v>
      </c>
      <c r="AX296" s="13" t="s">
        <v>78</v>
      </c>
      <c r="AY296" s="213" t="s">
        <v>151</v>
      </c>
    </row>
    <row r="297" spans="1:65" s="15" customFormat="1" ht="11.25">
      <c r="B297" s="225"/>
      <c r="C297" s="226"/>
      <c r="D297" s="204" t="s">
        <v>160</v>
      </c>
      <c r="E297" s="227" t="s">
        <v>1</v>
      </c>
      <c r="F297" s="228" t="s">
        <v>1426</v>
      </c>
      <c r="G297" s="226"/>
      <c r="H297" s="227" t="s">
        <v>1</v>
      </c>
      <c r="I297" s="229"/>
      <c r="J297" s="226"/>
      <c r="K297" s="226"/>
      <c r="L297" s="230"/>
      <c r="M297" s="231"/>
      <c r="N297" s="232"/>
      <c r="O297" s="232"/>
      <c r="P297" s="232"/>
      <c r="Q297" s="232"/>
      <c r="R297" s="232"/>
      <c r="S297" s="232"/>
      <c r="T297" s="233"/>
      <c r="AT297" s="234" t="s">
        <v>160</v>
      </c>
      <c r="AU297" s="234" t="s">
        <v>88</v>
      </c>
      <c r="AV297" s="15" t="s">
        <v>86</v>
      </c>
      <c r="AW297" s="15" t="s">
        <v>34</v>
      </c>
      <c r="AX297" s="15" t="s">
        <v>78</v>
      </c>
      <c r="AY297" s="234" t="s">
        <v>151</v>
      </c>
    </row>
    <row r="298" spans="1:65" s="13" customFormat="1" ht="11.25">
      <c r="B298" s="202"/>
      <c r="C298" s="203"/>
      <c r="D298" s="204" t="s">
        <v>160</v>
      </c>
      <c r="E298" s="205" t="s">
        <v>1</v>
      </c>
      <c r="F298" s="206" t="s">
        <v>1507</v>
      </c>
      <c r="G298" s="203"/>
      <c r="H298" s="207">
        <v>24</v>
      </c>
      <c r="I298" s="208"/>
      <c r="J298" s="203"/>
      <c r="K298" s="203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160</v>
      </c>
      <c r="AU298" s="213" t="s">
        <v>88</v>
      </c>
      <c r="AV298" s="13" t="s">
        <v>88</v>
      </c>
      <c r="AW298" s="13" t="s">
        <v>34</v>
      </c>
      <c r="AX298" s="13" t="s">
        <v>78</v>
      </c>
      <c r="AY298" s="213" t="s">
        <v>151</v>
      </c>
    </row>
    <row r="299" spans="1:65" s="13" customFormat="1" ht="11.25">
      <c r="B299" s="202"/>
      <c r="C299" s="203"/>
      <c r="D299" s="204" t="s">
        <v>160</v>
      </c>
      <c r="E299" s="205" t="s">
        <v>1</v>
      </c>
      <c r="F299" s="206" t="s">
        <v>1508</v>
      </c>
      <c r="G299" s="203"/>
      <c r="H299" s="207">
        <v>3.64</v>
      </c>
      <c r="I299" s="208"/>
      <c r="J299" s="203"/>
      <c r="K299" s="203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160</v>
      </c>
      <c r="AU299" s="213" t="s">
        <v>88</v>
      </c>
      <c r="AV299" s="13" t="s">
        <v>88</v>
      </c>
      <c r="AW299" s="13" t="s">
        <v>34</v>
      </c>
      <c r="AX299" s="13" t="s">
        <v>78</v>
      </c>
      <c r="AY299" s="213" t="s">
        <v>151</v>
      </c>
    </row>
    <row r="300" spans="1:65" s="14" customFormat="1" ht="11.25">
      <c r="B300" s="214"/>
      <c r="C300" s="215"/>
      <c r="D300" s="204" t="s">
        <v>160</v>
      </c>
      <c r="E300" s="216" t="s">
        <v>1</v>
      </c>
      <c r="F300" s="217" t="s">
        <v>172</v>
      </c>
      <c r="G300" s="215"/>
      <c r="H300" s="218">
        <v>49.87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160</v>
      </c>
      <c r="AU300" s="224" t="s">
        <v>88</v>
      </c>
      <c r="AV300" s="14" t="s">
        <v>158</v>
      </c>
      <c r="AW300" s="14" t="s">
        <v>34</v>
      </c>
      <c r="AX300" s="14" t="s">
        <v>86</v>
      </c>
      <c r="AY300" s="224" t="s">
        <v>151</v>
      </c>
    </row>
    <row r="301" spans="1:65" s="2" customFormat="1" ht="16.5" customHeight="1">
      <c r="A301" s="35"/>
      <c r="B301" s="36"/>
      <c r="C301" s="250" t="s">
        <v>383</v>
      </c>
      <c r="D301" s="250" t="s">
        <v>291</v>
      </c>
      <c r="E301" s="251" t="s">
        <v>1552</v>
      </c>
      <c r="F301" s="252" t="s">
        <v>1553</v>
      </c>
      <c r="G301" s="253" t="s">
        <v>386</v>
      </c>
      <c r="H301" s="254">
        <v>1.4999999999999999E-2</v>
      </c>
      <c r="I301" s="255"/>
      <c r="J301" s="256">
        <f>ROUND(I301*H301,2)</f>
        <v>0</v>
      </c>
      <c r="K301" s="257"/>
      <c r="L301" s="258"/>
      <c r="M301" s="259" t="s">
        <v>1</v>
      </c>
      <c r="N301" s="260" t="s">
        <v>43</v>
      </c>
      <c r="O301" s="72"/>
      <c r="P301" s="198">
        <f>O301*H301</f>
        <v>0</v>
      </c>
      <c r="Q301" s="198">
        <v>1</v>
      </c>
      <c r="R301" s="198">
        <f>Q301*H301</f>
        <v>1.4999999999999999E-2</v>
      </c>
      <c r="S301" s="198">
        <v>0</v>
      </c>
      <c r="T301" s="19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323</v>
      </c>
      <c r="AT301" s="200" t="s">
        <v>291</v>
      </c>
      <c r="AU301" s="200" t="s">
        <v>88</v>
      </c>
      <c r="AY301" s="18" t="s">
        <v>151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86</v>
      </c>
      <c r="BK301" s="201">
        <f>ROUND(I301*H301,2)</f>
        <v>0</v>
      </c>
      <c r="BL301" s="18" t="s">
        <v>229</v>
      </c>
      <c r="BM301" s="200" t="s">
        <v>1554</v>
      </c>
    </row>
    <row r="302" spans="1:65" s="13" customFormat="1" ht="11.25">
      <c r="B302" s="202"/>
      <c r="C302" s="203"/>
      <c r="D302" s="204" t="s">
        <v>160</v>
      </c>
      <c r="E302" s="203"/>
      <c r="F302" s="206" t="s">
        <v>1555</v>
      </c>
      <c r="G302" s="203"/>
      <c r="H302" s="207">
        <v>1.4999999999999999E-2</v>
      </c>
      <c r="I302" s="208"/>
      <c r="J302" s="203"/>
      <c r="K302" s="203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160</v>
      </c>
      <c r="AU302" s="213" t="s">
        <v>88</v>
      </c>
      <c r="AV302" s="13" t="s">
        <v>88</v>
      </c>
      <c r="AW302" s="13" t="s">
        <v>4</v>
      </c>
      <c r="AX302" s="13" t="s">
        <v>86</v>
      </c>
      <c r="AY302" s="213" t="s">
        <v>151</v>
      </c>
    </row>
    <row r="303" spans="1:65" s="2" customFormat="1" ht="33" customHeight="1">
      <c r="A303" s="35"/>
      <c r="B303" s="36"/>
      <c r="C303" s="188" t="s">
        <v>389</v>
      </c>
      <c r="D303" s="188" t="s">
        <v>154</v>
      </c>
      <c r="E303" s="189" t="s">
        <v>1556</v>
      </c>
      <c r="F303" s="190" t="s">
        <v>1557</v>
      </c>
      <c r="G303" s="191" t="s">
        <v>183</v>
      </c>
      <c r="H303" s="192">
        <v>1.6</v>
      </c>
      <c r="I303" s="193"/>
      <c r="J303" s="194">
        <f>ROUND(I303*H303,2)</f>
        <v>0</v>
      </c>
      <c r="K303" s="195"/>
      <c r="L303" s="40"/>
      <c r="M303" s="196" t="s">
        <v>1</v>
      </c>
      <c r="N303" s="197" t="s">
        <v>43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229</v>
      </c>
      <c r="AT303" s="200" t="s">
        <v>154</v>
      </c>
      <c r="AU303" s="200" t="s">
        <v>88</v>
      </c>
      <c r="AY303" s="18" t="s">
        <v>151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86</v>
      </c>
      <c r="BK303" s="201">
        <f>ROUND(I303*H303,2)</f>
        <v>0</v>
      </c>
      <c r="BL303" s="18" t="s">
        <v>229</v>
      </c>
      <c r="BM303" s="200" t="s">
        <v>1558</v>
      </c>
    </row>
    <row r="304" spans="1:65" s="13" customFormat="1" ht="11.25">
      <c r="B304" s="202"/>
      <c r="C304" s="203"/>
      <c r="D304" s="204" t="s">
        <v>160</v>
      </c>
      <c r="E304" s="205" t="s">
        <v>1</v>
      </c>
      <c r="F304" s="206" t="s">
        <v>1559</v>
      </c>
      <c r="G304" s="203"/>
      <c r="H304" s="207">
        <v>1.6</v>
      </c>
      <c r="I304" s="208"/>
      <c r="J304" s="203"/>
      <c r="K304" s="203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160</v>
      </c>
      <c r="AU304" s="213" t="s">
        <v>88</v>
      </c>
      <c r="AV304" s="13" t="s">
        <v>88</v>
      </c>
      <c r="AW304" s="13" t="s">
        <v>34</v>
      </c>
      <c r="AX304" s="13" t="s">
        <v>78</v>
      </c>
      <c r="AY304" s="213" t="s">
        <v>151</v>
      </c>
    </row>
    <row r="305" spans="1:65" s="14" customFormat="1" ht="11.25">
      <c r="B305" s="214"/>
      <c r="C305" s="215"/>
      <c r="D305" s="204" t="s">
        <v>160</v>
      </c>
      <c r="E305" s="216" t="s">
        <v>1</v>
      </c>
      <c r="F305" s="217" t="s">
        <v>172</v>
      </c>
      <c r="G305" s="215"/>
      <c r="H305" s="218">
        <v>1.6</v>
      </c>
      <c r="I305" s="219"/>
      <c r="J305" s="215"/>
      <c r="K305" s="215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160</v>
      </c>
      <c r="AU305" s="224" t="s">
        <v>88</v>
      </c>
      <c r="AV305" s="14" t="s">
        <v>158</v>
      </c>
      <c r="AW305" s="14" t="s">
        <v>34</v>
      </c>
      <c r="AX305" s="14" t="s">
        <v>86</v>
      </c>
      <c r="AY305" s="224" t="s">
        <v>151</v>
      </c>
    </row>
    <row r="306" spans="1:65" s="2" customFormat="1" ht="21.75" customHeight="1">
      <c r="A306" s="35"/>
      <c r="B306" s="36"/>
      <c r="C306" s="250" t="s">
        <v>393</v>
      </c>
      <c r="D306" s="250" t="s">
        <v>291</v>
      </c>
      <c r="E306" s="251" t="s">
        <v>1560</v>
      </c>
      <c r="F306" s="252" t="s">
        <v>1561</v>
      </c>
      <c r="G306" s="253" t="s">
        <v>610</v>
      </c>
      <c r="H306" s="254">
        <v>2.4</v>
      </c>
      <c r="I306" s="255"/>
      <c r="J306" s="256">
        <f>ROUND(I306*H306,2)</f>
        <v>0</v>
      </c>
      <c r="K306" s="257"/>
      <c r="L306" s="258"/>
      <c r="M306" s="259" t="s">
        <v>1</v>
      </c>
      <c r="N306" s="260" t="s">
        <v>43</v>
      </c>
      <c r="O306" s="72"/>
      <c r="P306" s="198">
        <f>O306*H306</f>
        <v>0</v>
      </c>
      <c r="Q306" s="198">
        <v>1E-3</v>
      </c>
      <c r="R306" s="198">
        <f>Q306*H306</f>
        <v>2.3999999999999998E-3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323</v>
      </c>
      <c r="AT306" s="200" t="s">
        <v>291</v>
      </c>
      <c r="AU306" s="200" t="s">
        <v>88</v>
      </c>
      <c r="AY306" s="18" t="s">
        <v>151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86</v>
      </c>
      <c r="BK306" s="201">
        <f>ROUND(I306*H306,2)</f>
        <v>0</v>
      </c>
      <c r="BL306" s="18" t="s">
        <v>229</v>
      </c>
      <c r="BM306" s="200" t="s">
        <v>1562</v>
      </c>
    </row>
    <row r="307" spans="1:65" s="13" customFormat="1" ht="11.25">
      <c r="B307" s="202"/>
      <c r="C307" s="203"/>
      <c r="D307" s="204" t="s">
        <v>160</v>
      </c>
      <c r="E307" s="203"/>
      <c r="F307" s="206" t="s">
        <v>1563</v>
      </c>
      <c r="G307" s="203"/>
      <c r="H307" s="207">
        <v>2.4</v>
      </c>
      <c r="I307" s="208"/>
      <c r="J307" s="203"/>
      <c r="K307" s="203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160</v>
      </c>
      <c r="AU307" s="213" t="s">
        <v>88</v>
      </c>
      <c r="AV307" s="13" t="s">
        <v>88</v>
      </c>
      <c r="AW307" s="13" t="s">
        <v>4</v>
      </c>
      <c r="AX307" s="13" t="s">
        <v>86</v>
      </c>
      <c r="AY307" s="213" t="s">
        <v>151</v>
      </c>
    </row>
    <row r="308" spans="1:65" s="2" customFormat="1" ht="21.75" customHeight="1">
      <c r="A308" s="35"/>
      <c r="B308" s="36"/>
      <c r="C308" s="188" t="s">
        <v>397</v>
      </c>
      <c r="D308" s="188" t="s">
        <v>154</v>
      </c>
      <c r="E308" s="189" t="s">
        <v>1564</v>
      </c>
      <c r="F308" s="190" t="s">
        <v>1565</v>
      </c>
      <c r="G308" s="191" t="s">
        <v>183</v>
      </c>
      <c r="H308" s="192">
        <v>49.87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43</v>
      </c>
      <c r="O308" s="72"/>
      <c r="P308" s="198">
        <f>O308*H308</f>
        <v>0</v>
      </c>
      <c r="Q308" s="198">
        <v>4.0000000000000002E-4</v>
      </c>
      <c r="R308" s="198">
        <f>Q308*H308</f>
        <v>1.9948E-2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229</v>
      </c>
      <c r="AT308" s="200" t="s">
        <v>154</v>
      </c>
      <c r="AU308" s="200" t="s">
        <v>88</v>
      </c>
      <c r="AY308" s="18" t="s">
        <v>151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86</v>
      </c>
      <c r="BK308" s="201">
        <f>ROUND(I308*H308,2)</f>
        <v>0</v>
      </c>
      <c r="BL308" s="18" t="s">
        <v>229</v>
      </c>
      <c r="BM308" s="200" t="s">
        <v>1566</v>
      </c>
    </row>
    <row r="309" spans="1:65" s="2" customFormat="1" ht="33" customHeight="1">
      <c r="A309" s="35"/>
      <c r="B309" s="36"/>
      <c r="C309" s="250" t="s">
        <v>402</v>
      </c>
      <c r="D309" s="250" t="s">
        <v>291</v>
      </c>
      <c r="E309" s="251" t="s">
        <v>1567</v>
      </c>
      <c r="F309" s="252" t="s">
        <v>1568</v>
      </c>
      <c r="G309" s="253" t="s">
        <v>183</v>
      </c>
      <c r="H309" s="254">
        <v>57.350999999999999</v>
      </c>
      <c r="I309" s="255"/>
      <c r="J309" s="256">
        <f>ROUND(I309*H309,2)</f>
        <v>0</v>
      </c>
      <c r="K309" s="257"/>
      <c r="L309" s="258"/>
      <c r="M309" s="259" t="s">
        <v>1</v>
      </c>
      <c r="N309" s="260" t="s">
        <v>43</v>
      </c>
      <c r="O309" s="72"/>
      <c r="P309" s="198">
        <f>O309*H309</f>
        <v>0</v>
      </c>
      <c r="Q309" s="198">
        <v>4.7000000000000002E-3</v>
      </c>
      <c r="R309" s="198">
        <f>Q309*H309</f>
        <v>0.2695497</v>
      </c>
      <c r="S309" s="198">
        <v>0</v>
      </c>
      <c r="T309" s="19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0" t="s">
        <v>323</v>
      </c>
      <c r="AT309" s="200" t="s">
        <v>291</v>
      </c>
      <c r="AU309" s="200" t="s">
        <v>88</v>
      </c>
      <c r="AY309" s="18" t="s">
        <v>151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8" t="s">
        <v>86</v>
      </c>
      <c r="BK309" s="201">
        <f>ROUND(I309*H309,2)</f>
        <v>0</v>
      </c>
      <c r="BL309" s="18" t="s">
        <v>229</v>
      </c>
      <c r="BM309" s="200" t="s">
        <v>1569</v>
      </c>
    </row>
    <row r="310" spans="1:65" s="13" customFormat="1" ht="11.25">
      <c r="B310" s="202"/>
      <c r="C310" s="203"/>
      <c r="D310" s="204" t="s">
        <v>160</v>
      </c>
      <c r="E310" s="203"/>
      <c r="F310" s="206" t="s">
        <v>1570</v>
      </c>
      <c r="G310" s="203"/>
      <c r="H310" s="207">
        <v>57.350999999999999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160</v>
      </c>
      <c r="AU310" s="213" t="s">
        <v>88</v>
      </c>
      <c r="AV310" s="13" t="s">
        <v>88</v>
      </c>
      <c r="AW310" s="13" t="s">
        <v>4</v>
      </c>
      <c r="AX310" s="13" t="s">
        <v>86</v>
      </c>
      <c r="AY310" s="213" t="s">
        <v>151</v>
      </c>
    </row>
    <row r="311" spans="1:65" s="2" customFormat="1" ht="21.75" customHeight="1">
      <c r="A311" s="35"/>
      <c r="B311" s="36"/>
      <c r="C311" s="188" t="s">
        <v>409</v>
      </c>
      <c r="D311" s="188" t="s">
        <v>154</v>
      </c>
      <c r="E311" s="189" t="s">
        <v>1571</v>
      </c>
      <c r="F311" s="190" t="s">
        <v>1572</v>
      </c>
      <c r="G311" s="191" t="s">
        <v>508</v>
      </c>
      <c r="H311" s="261"/>
      <c r="I311" s="193"/>
      <c r="J311" s="194">
        <f>ROUND(I311*H311,2)</f>
        <v>0</v>
      </c>
      <c r="K311" s="195"/>
      <c r="L311" s="40"/>
      <c r="M311" s="196" t="s">
        <v>1</v>
      </c>
      <c r="N311" s="197" t="s">
        <v>43</v>
      </c>
      <c r="O311" s="72"/>
      <c r="P311" s="198">
        <f>O311*H311</f>
        <v>0</v>
      </c>
      <c r="Q311" s="198">
        <v>0</v>
      </c>
      <c r="R311" s="198">
        <f>Q311*H311</f>
        <v>0</v>
      </c>
      <c r="S311" s="198">
        <v>0</v>
      </c>
      <c r="T311" s="19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229</v>
      </c>
      <c r="AT311" s="200" t="s">
        <v>154</v>
      </c>
      <c r="AU311" s="200" t="s">
        <v>88</v>
      </c>
      <c r="AY311" s="18" t="s">
        <v>151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8" t="s">
        <v>86</v>
      </c>
      <c r="BK311" s="201">
        <f>ROUND(I311*H311,2)</f>
        <v>0</v>
      </c>
      <c r="BL311" s="18" t="s">
        <v>229</v>
      </c>
      <c r="BM311" s="200" t="s">
        <v>1573</v>
      </c>
    </row>
    <row r="312" spans="1:65" s="12" customFormat="1" ht="22.9" customHeight="1">
      <c r="B312" s="172"/>
      <c r="C312" s="173"/>
      <c r="D312" s="174" t="s">
        <v>77</v>
      </c>
      <c r="E312" s="186" t="s">
        <v>1574</v>
      </c>
      <c r="F312" s="186" t="s">
        <v>1575</v>
      </c>
      <c r="G312" s="173"/>
      <c r="H312" s="173"/>
      <c r="I312" s="176"/>
      <c r="J312" s="187">
        <f>BK312</f>
        <v>0</v>
      </c>
      <c r="K312" s="173"/>
      <c r="L312" s="178"/>
      <c r="M312" s="179"/>
      <c r="N312" s="180"/>
      <c r="O312" s="180"/>
      <c r="P312" s="181">
        <f>SUM(P313:P316)</f>
        <v>0</v>
      </c>
      <c r="Q312" s="180"/>
      <c r="R312" s="181">
        <f>SUM(R313:R316)</f>
        <v>0.12716749999999999</v>
      </c>
      <c r="S312" s="180"/>
      <c r="T312" s="182">
        <f>SUM(T313:T316)</f>
        <v>0</v>
      </c>
      <c r="AR312" s="183" t="s">
        <v>88</v>
      </c>
      <c r="AT312" s="184" t="s">
        <v>77</v>
      </c>
      <c r="AU312" s="184" t="s">
        <v>86</v>
      </c>
      <c r="AY312" s="183" t="s">
        <v>151</v>
      </c>
      <c r="BK312" s="185">
        <f>SUM(BK313:BK316)</f>
        <v>0</v>
      </c>
    </row>
    <row r="313" spans="1:65" s="2" customFormat="1" ht="21.75" customHeight="1">
      <c r="A313" s="35"/>
      <c r="B313" s="36"/>
      <c r="C313" s="188" t="s">
        <v>415</v>
      </c>
      <c r="D313" s="188" t="s">
        <v>154</v>
      </c>
      <c r="E313" s="189" t="s">
        <v>1576</v>
      </c>
      <c r="F313" s="190" t="s">
        <v>1577</v>
      </c>
      <c r="G313" s="191" t="s">
        <v>183</v>
      </c>
      <c r="H313" s="192">
        <v>49.87</v>
      </c>
      <c r="I313" s="193"/>
      <c r="J313" s="194">
        <f>ROUND(I313*H313,2)</f>
        <v>0</v>
      </c>
      <c r="K313" s="195"/>
      <c r="L313" s="40"/>
      <c r="M313" s="196" t="s">
        <v>1</v>
      </c>
      <c r="N313" s="197" t="s">
        <v>43</v>
      </c>
      <c r="O313" s="72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229</v>
      </c>
      <c r="AT313" s="200" t="s">
        <v>154</v>
      </c>
      <c r="AU313" s="200" t="s">
        <v>88</v>
      </c>
      <c r="AY313" s="18" t="s">
        <v>151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8" t="s">
        <v>86</v>
      </c>
      <c r="BK313" s="201">
        <f>ROUND(I313*H313,2)</f>
        <v>0</v>
      </c>
      <c r="BL313" s="18" t="s">
        <v>229</v>
      </c>
      <c r="BM313" s="200" t="s">
        <v>1578</v>
      </c>
    </row>
    <row r="314" spans="1:65" s="2" customFormat="1" ht="21.75" customHeight="1">
      <c r="A314" s="35"/>
      <c r="B314" s="36"/>
      <c r="C314" s="250" t="s">
        <v>423</v>
      </c>
      <c r="D314" s="250" t="s">
        <v>291</v>
      </c>
      <c r="E314" s="251" t="s">
        <v>1579</v>
      </c>
      <c r="F314" s="252" t="s">
        <v>1580</v>
      </c>
      <c r="G314" s="253" t="s">
        <v>183</v>
      </c>
      <c r="H314" s="254">
        <v>50.866999999999997</v>
      </c>
      <c r="I314" s="255"/>
      <c r="J314" s="256">
        <f>ROUND(I314*H314,2)</f>
        <v>0</v>
      </c>
      <c r="K314" s="257"/>
      <c r="L314" s="258"/>
      <c r="M314" s="259" t="s">
        <v>1</v>
      </c>
      <c r="N314" s="260" t="s">
        <v>43</v>
      </c>
      <c r="O314" s="72"/>
      <c r="P314" s="198">
        <f>O314*H314</f>
        <v>0</v>
      </c>
      <c r="Q314" s="198">
        <v>2.5000000000000001E-3</v>
      </c>
      <c r="R314" s="198">
        <f>Q314*H314</f>
        <v>0.12716749999999999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323</v>
      </c>
      <c r="AT314" s="200" t="s">
        <v>291</v>
      </c>
      <c r="AU314" s="200" t="s">
        <v>88</v>
      </c>
      <c r="AY314" s="18" t="s">
        <v>151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86</v>
      </c>
      <c r="BK314" s="201">
        <f>ROUND(I314*H314,2)</f>
        <v>0</v>
      </c>
      <c r="BL314" s="18" t="s">
        <v>229</v>
      </c>
      <c r="BM314" s="200" t="s">
        <v>1581</v>
      </c>
    </row>
    <row r="315" spans="1:65" s="13" customFormat="1" ht="11.25">
      <c r="B315" s="202"/>
      <c r="C315" s="203"/>
      <c r="D315" s="204" t="s">
        <v>160</v>
      </c>
      <c r="E315" s="203"/>
      <c r="F315" s="206" t="s">
        <v>1582</v>
      </c>
      <c r="G315" s="203"/>
      <c r="H315" s="207">
        <v>50.866999999999997</v>
      </c>
      <c r="I315" s="208"/>
      <c r="J315" s="203"/>
      <c r="K315" s="203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160</v>
      </c>
      <c r="AU315" s="213" t="s">
        <v>88</v>
      </c>
      <c r="AV315" s="13" t="s">
        <v>88</v>
      </c>
      <c r="AW315" s="13" t="s">
        <v>4</v>
      </c>
      <c r="AX315" s="13" t="s">
        <v>86</v>
      </c>
      <c r="AY315" s="213" t="s">
        <v>151</v>
      </c>
    </row>
    <row r="316" spans="1:65" s="2" customFormat="1" ht="21.75" customHeight="1">
      <c r="A316" s="35"/>
      <c r="B316" s="36"/>
      <c r="C316" s="188" t="s">
        <v>429</v>
      </c>
      <c r="D316" s="188" t="s">
        <v>154</v>
      </c>
      <c r="E316" s="189" t="s">
        <v>1583</v>
      </c>
      <c r="F316" s="190" t="s">
        <v>1584</v>
      </c>
      <c r="G316" s="191" t="s">
        <v>508</v>
      </c>
      <c r="H316" s="261"/>
      <c r="I316" s="193"/>
      <c r="J316" s="194">
        <f>ROUND(I316*H316,2)</f>
        <v>0</v>
      </c>
      <c r="K316" s="195"/>
      <c r="L316" s="40"/>
      <c r="M316" s="196" t="s">
        <v>1</v>
      </c>
      <c r="N316" s="197" t="s">
        <v>43</v>
      </c>
      <c r="O316" s="72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229</v>
      </c>
      <c r="AT316" s="200" t="s">
        <v>154</v>
      </c>
      <c r="AU316" s="200" t="s">
        <v>88</v>
      </c>
      <c r="AY316" s="18" t="s">
        <v>151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86</v>
      </c>
      <c r="BK316" s="201">
        <f>ROUND(I316*H316,2)</f>
        <v>0</v>
      </c>
      <c r="BL316" s="18" t="s">
        <v>229</v>
      </c>
      <c r="BM316" s="200" t="s">
        <v>1585</v>
      </c>
    </row>
    <row r="317" spans="1:65" s="12" customFormat="1" ht="22.9" customHeight="1">
      <c r="B317" s="172"/>
      <c r="C317" s="173"/>
      <c r="D317" s="174" t="s">
        <v>77</v>
      </c>
      <c r="E317" s="186" t="s">
        <v>1586</v>
      </c>
      <c r="F317" s="186" t="s">
        <v>1587</v>
      </c>
      <c r="G317" s="173"/>
      <c r="H317" s="173"/>
      <c r="I317" s="176"/>
      <c r="J317" s="187">
        <f>BK317</f>
        <v>0</v>
      </c>
      <c r="K317" s="173"/>
      <c r="L317" s="178"/>
      <c r="M317" s="179"/>
      <c r="N317" s="180"/>
      <c r="O317" s="180"/>
      <c r="P317" s="181">
        <f>SUM(P318:P324)</f>
        <v>0</v>
      </c>
      <c r="Q317" s="180"/>
      <c r="R317" s="181">
        <f>SUM(R318:R324)</f>
        <v>1.1130000000000001E-2</v>
      </c>
      <c r="S317" s="180"/>
      <c r="T317" s="182">
        <f>SUM(T318:T324)</f>
        <v>5.67E-2</v>
      </c>
      <c r="AR317" s="183" t="s">
        <v>88</v>
      </c>
      <c r="AT317" s="184" t="s">
        <v>77</v>
      </c>
      <c r="AU317" s="184" t="s">
        <v>86</v>
      </c>
      <c r="AY317" s="183" t="s">
        <v>151</v>
      </c>
      <c r="BK317" s="185">
        <f>SUM(BK318:BK324)</f>
        <v>0</v>
      </c>
    </row>
    <row r="318" spans="1:65" s="2" customFormat="1" ht="16.5" customHeight="1">
      <c r="A318" s="35"/>
      <c r="B318" s="36"/>
      <c r="C318" s="188" t="s">
        <v>433</v>
      </c>
      <c r="D318" s="188" t="s">
        <v>154</v>
      </c>
      <c r="E318" s="189" t="s">
        <v>1588</v>
      </c>
      <c r="F318" s="190" t="s">
        <v>1589</v>
      </c>
      <c r="G318" s="191" t="s">
        <v>758</v>
      </c>
      <c r="H318" s="192">
        <v>1</v>
      </c>
      <c r="I318" s="193"/>
      <c r="J318" s="194">
        <f>ROUND(I318*H318,2)</f>
        <v>0</v>
      </c>
      <c r="K318" s="195"/>
      <c r="L318" s="40"/>
      <c r="M318" s="196" t="s">
        <v>1</v>
      </c>
      <c r="N318" s="197" t="s">
        <v>43</v>
      </c>
      <c r="O318" s="72"/>
      <c r="P318" s="198">
        <f>O318*H318</f>
        <v>0</v>
      </c>
      <c r="Q318" s="198">
        <v>1.14E-3</v>
      </c>
      <c r="R318" s="198">
        <f>Q318*H318</f>
        <v>1.14E-3</v>
      </c>
      <c r="S318" s="198">
        <v>0</v>
      </c>
      <c r="T318" s="19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229</v>
      </c>
      <c r="AT318" s="200" t="s">
        <v>154</v>
      </c>
      <c r="AU318" s="200" t="s">
        <v>88</v>
      </c>
      <c r="AY318" s="18" t="s">
        <v>151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8" t="s">
        <v>86</v>
      </c>
      <c r="BK318" s="201">
        <f>ROUND(I318*H318,2)</f>
        <v>0</v>
      </c>
      <c r="BL318" s="18" t="s">
        <v>229</v>
      </c>
      <c r="BM318" s="200" t="s">
        <v>1590</v>
      </c>
    </row>
    <row r="319" spans="1:65" s="2" customFormat="1" ht="21.75" customHeight="1">
      <c r="A319" s="35"/>
      <c r="B319" s="36"/>
      <c r="C319" s="188" t="s">
        <v>437</v>
      </c>
      <c r="D319" s="188" t="s">
        <v>154</v>
      </c>
      <c r="E319" s="189" t="s">
        <v>1591</v>
      </c>
      <c r="F319" s="190" t="s">
        <v>1592</v>
      </c>
      <c r="G319" s="191" t="s">
        <v>758</v>
      </c>
      <c r="H319" s="192">
        <v>1</v>
      </c>
      <c r="I319" s="193"/>
      <c r="J319" s="194">
        <f>ROUND(I319*H319,2)</f>
        <v>0</v>
      </c>
      <c r="K319" s="195"/>
      <c r="L319" s="40"/>
      <c r="M319" s="196" t="s">
        <v>1</v>
      </c>
      <c r="N319" s="197" t="s">
        <v>43</v>
      </c>
      <c r="O319" s="72"/>
      <c r="P319" s="198">
        <f>O319*H319</f>
        <v>0</v>
      </c>
      <c r="Q319" s="198">
        <v>1.14E-3</v>
      </c>
      <c r="R319" s="198">
        <f>Q319*H319</f>
        <v>1.14E-3</v>
      </c>
      <c r="S319" s="198">
        <v>0</v>
      </c>
      <c r="T319" s="19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0" t="s">
        <v>229</v>
      </c>
      <c r="AT319" s="200" t="s">
        <v>154</v>
      </c>
      <c r="AU319" s="200" t="s">
        <v>88</v>
      </c>
      <c r="AY319" s="18" t="s">
        <v>151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8" t="s">
        <v>86</v>
      </c>
      <c r="BK319" s="201">
        <f>ROUND(I319*H319,2)</f>
        <v>0</v>
      </c>
      <c r="BL319" s="18" t="s">
        <v>229</v>
      </c>
      <c r="BM319" s="200" t="s">
        <v>1593</v>
      </c>
    </row>
    <row r="320" spans="1:65" s="2" customFormat="1" ht="19.5">
      <c r="A320" s="35"/>
      <c r="B320" s="36"/>
      <c r="C320" s="37"/>
      <c r="D320" s="204" t="s">
        <v>279</v>
      </c>
      <c r="E320" s="37"/>
      <c r="F320" s="246" t="s">
        <v>1594</v>
      </c>
      <c r="G320" s="37"/>
      <c r="H320" s="37"/>
      <c r="I320" s="247"/>
      <c r="J320" s="37"/>
      <c r="K320" s="37"/>
      <c r="L320" s="40"/>
      <c r="M320" s="248"/>
      <c r="N320" s="249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279</v>
      </c>
      <c r="AU320" s="18" t="s">
        <v>88</v>
      </c>
    </row>
    <row r="321" spans="1:65" s="2" customFormat="1" ht="16.5" customHeight="1">
      <c r="A321" s="35"/>
      <c r="B321" s="36"/>
      <c r="C321" s="188" t="s">
        <v>441</v>
      </c>
      <c r="D321" s="188" t="s">
        <v>154</v>
      </c>
      <c r="E321" s="189" t="s">
        <v>1595</v>
      </c>
      <c r="F321" s="190" t="s">
        <v>1596</v>
      </c>
      <c r="G321" s="191" t="s">
        <v>213</v>
      </c>
      <c r="H321" s="192">
        <v>15</v>
      </c>
      <c r="I321" s="193"/>
      <c r="J321" s="194">
        <f>ROUND(I321*H321,2)</f>
        <v>0</v>
      </c>
      <c r="K321" s="195"/>
      <c r="L321" s="40"/>
      <c r="M321" s="196" t="s">
        <v>1</v>
      </c>
      <c r="N321" s="197" t="s">
        <v>43</v>
      </c>
      <c r="O321" s="72"/>
      <c r="P321" s="198">
        <f>O321*H321</f>
        <v>0</v>
      </c>
      <c r="Q321" s="198">
        <v>5.9000000000000003E-4</v>
      </c>
      <c r="R321" s="198">
        <f>Q321*H321</f>
        <v>8.8500000000000002E-3</v>
      </c>
      <c r="S321" s="198">
        <v>0</v>
      </c>
      <c r="T321" s="19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0" t="s">
        <v>229</v>
      </c>
      <c r="AT321" s="200" t="s">
        <v>154</v>
      </c>
      <c r="AU321" s="200" t="s">
        <v>88</v>
      </c>
      <c r="AY321" s="18" t="s">
        <v>151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8" t="s">
        <v>86</v>
      </c>
      <c r="BK321" s="201">
        <f>ROUND(I321*H321,2)</f>
        <v>0</v>
      </c>
      <c r="BL321" s="18" t="s">
        <v>229</v>
      </c>
      <c r="BM321" s="200" t="s">
        <v>1597</v>
      </c>
    </row>
    <row r="322" spans="1:65" s="2" customFormat="1" ht="16.5" customHeight="1">
      <c r="A322" s="35"/>
      <c r="B322" s="36"/>
      <c r="C322" s="188" t="s">
        <v>445</v>
      </c>
      <c r="D322" s="188" t="s">
        <v>154</v>
      </c>
      <c r="E322" s="189" t="s">
        <v>1598</v>
      </c>
      <c r="F322" s="190" t="s">
        <v>1599</v>
      </c>
      <c r="G322" s="191" t="s">
        <v>213</v>
      </c>
      <c r="H322" s="192">
        <v>15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43</v>
      </c>
      <c r="O322" s="72"/>
      <c r="P322" s="198">
        <f>O322*H322</f>
        <v>0</v>
      </c>
      <c r="Q322" s="198">
        <v>0</v>
      </c>
      <c r="R322" s="198">
        <f>Q322*H322</f>
        <v>0</v>
      </c>
      <c r="S322" s="198">
        <v>3.7799999999999999E-3</v>
      </c>
      <c r="T322" s="199">
        <f>S322*H322</f>
        <v>5.67E-2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229</v>
      </c>
      <c r="AT322" s="200" t="s">
        <v>154</v>
      </c>
      <c r="AU322" s="200" t="s">
        <v>88</v>
      </c>
      <c r="AY322" s="18" t="s">
        <v>151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86</v>
      </c>
      <c r="BK322" s="201">
        <f>ROUND(I322*H322,2)</f>
        <v>0</v>
      </c>
      <c r="BL322" s="18" t="s">
        <v>229</v>
      </c>
      <c r="BM322" s="200" t="s">
        <v>1600</v>
      </c>
    </row>
    <row r="323" spans="1:65" s="2" customFormat="1" ht="21.75" customHeight="1">
      <c r="A323" s="35"/>
      <c r="B323" s="36"/>
      <c r="C323" s="188" t="s">
        <v>450</v>
      </c>
      <c r="D323" s="188" t="s">
        <v>154</v>
      </c>
      <c r="E323" s="189" t="s">
        <v>1601</v>
      </c>
      <c r="F323" s="190" t="s">
        <v>1602</v>
      </c>
      <c r="G323" s="191" t="s">
        <v>213</v>
      </c>
      <c r="H323" s="192">
        <v>15</v>
      </c>
      <c r="I323" s="193"/>
      <c r="J323" s="194">
        <f>ROUND(I323*H323,2)</f>
        <v>0</v>
      </c>
      <c r="K323" s="195"/>
      <c r="L323" s="40"/>
      <c r="M323" s="196" t="s">
        <v>1</v>
      </c>
      <c r="N323" s="197" t="s">
        <v>43</v>
      </c>
      <c r="O323" s="72"/>
      <c r="P323" s="198">
        <f>O323*H323</f>
        <v>0</v>
      </c>
      <c r="Q323" s="198">
        <v>0</v>
      </c>
      <c r="R323" s="198">
        <f>Q323*H323</f>
        <v>0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229</v>
      </c>
      <c r="AT323" s="200" t="s">
        <v>154</v>
      </c>
      <c r="AU323" s="200" t="s">
        <v>88</v>
      </c>
      <c r="AY323" s="18" t="s">
        <v>151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8" t="s">
        <v>86</v>
      </c>
      <c r="BK323" s="201">
        <f>ROUND(I323*H323,2)</f>
        <v>0</v>
      </c>
      <c r="BL323" s="18" t="s">
        <v>229</v>
      </c>
      <c r="BM323" s="200" t="s">
        <v>1603</v>
      </c>
    </row>
    <row r="324" spans="1:65" s="2" customFormat="1" ht="21.75" customHeight="1">
      <c r="A324" s="35"/>
      <c r="B324" s="36"/>
      <c r="C324" s="188" t="s">
        <v>455</v>
      </c>
      <c r="D324" s="188" t="s">
        <v>154</v>
      </c>
      <c r="E324" s="189" t="s">
        <v>1604</v>
      </c>
      <c r="F324" s="190" t="s">
        <v>1605</v>
      </c>
      <c r="G324" s="191" t="s">
        <v>508</v>
      </c>
      <c r="H324" s="261"/>
      <c r="I324" s="193"/>
      <c r="J324" s="194">
        <f>ROUND(I324*H324,2)</f>
        <v>0</v>
      </c>
      <c r="K324" s="195"/>
      <c r="L324" s="40"/>
      <c r="M324" s="196" t="s">
        <v>1</v>
      </c>
      <c r="N324" s="197" t="s">
        <v>43</v>
      </c>
      <c r="O324" s="72"/>
      <c r="P324" s="198">
        <f>O324*H324</f>
        <v>0</v>
      </c>
      <c r="Q324" s="198">
        <v>0</v>
      </c>
      <c r="R324" s="198">
        <f>Q324*H324</f>
        <v>0</v>
      </c>
      <c r="S324" s="198">
        <v>0</v>
      </c>
      <c r="T324" s="19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0" t="s">
        <v>229</v>
      </c>
      <c r="AT324" s="200" t="s">
        <v>154</v>
      </c>
      <c r="AU324" s="200" t="s">
        <v>88</v>
      </c>
      <c r="AY324" s="18" t="s">
        <v>151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8" t="s">
        <v>86</v>
      </c>
      <c r="BK324" s="201">
        <f>ROUND(I324*H324,2)</f>
        <v>0</v>
      </c>
      <c r="BL324" s="18" t="s">
        <v>229</v>
      </c>
      <c r="BM324" s="200" t="s">
        <v>1606</v>
      </c>
    </row>
    <row r="325" spans="1:65" s="12" customFormat="1" ht="22.9" customHeight="1">
      <c r="B325" s="172"/>
      <c r="C325" s="173"/>
      <c r="D325" s="174" t="s">
        <v>77</v>
      </c>
      <c r="E325" s="186" t="s">
        <v>1607</v>
      </c>
      <c r="F325" s="186" t="s">
        <v>1608</v>
      </c>
      <c r="G325" s="173"/>
      <c r="H325" s="173"/>
      <c r="I325" s="176"/>
      <c r="J325" s="187">
        <f>BK325</f>
        <v>0</v>
      </c>
      <c r="K325" s="173"/>
      <c r="L325" s="178"/>
      <c r="M325" s="179"/>
      <c r="N325" s="180"/>
      <c r="O325" s="180"/>
      <c r="P325" s="181">
        <f>SUM(P326:P334)</f>
        <v>0</v>
      </c>
      <c r="Q325" s="180"/>
      <c r="R325" s="181">
        <f>SUM(R326:R334)</f>
        <v>2.9850000000000002E-2</v>
      </c>
      <c r="S325" s="180"/>
      <c r="T325" s="182">
        <f>SUM(T326:T334)</f>
        <v>1.558E-2</v>
      </c>
      <c r="AR325" s="183" t="s">
        <v>88</v>
      </c>
      <c r="AT325" s="184" t="s">
        <v>77</v>
      </c>
      <c r="AU325" s="184" t="s">
        <v>86</v>
      </c>
      <c r="AY325" s="183" t="s">
        <v>151</v>
      </c>
      <c r="BK325" s="185">
        <f>SUM(BK326:BK334)</f>
        <v>0</v>
      </c>
    </row>
    <row r="326" spans="1:65" s="2" customFormat="1" ht="21.75" customHeight="1">
      <c r="A326" s="35"/>
      <c r="B326" s="36"/>
      <c r="C326" s="188" t="s">
        <v>459</v>
      </c>
      <c r="D326" s="188" t="s">
        <v>154</v>
      </c>
      <c r="E326" s="189" t="s">
        <v>1609</v>
      </c>
      <c r="F326" s="190" t="s">
        <v>1610</v>
      </c>
      <c r="G326" s="191" t="s">
        <v>758</v>
      </c>
      <c r="H326" s="192">
        <v>1</v>
      </c>
      <c r="I326" s="193"/>
      <c r="J326" s="194">
        <f>ROUND(I326*H326,2)</f>
        <v>0</v>
      </c>
      <c r="K326" s="195"/>
      <c r="L326" s="40"/>
      <c r="M326" s="196" t="s">
        <v>1</v>
      </c>
      <c r="N326" s="197" t="s">
        <v>43</v>
      </c>
      <c r="O326" s="72"/>
      <c r="P326" s="198">
        <f>O326*H326</f>
        <v>0</v>
      </c>
      <c r="Q326" s="198">
        <v>0</v>
      </c>
      <c r="R326" s="198">
        <f>Q326*H326</f>
        <v>0</v>
      </c>
      <c r="S326" s="198">
        <v>2.7999999999999998E-4</v>
      </c>
      <c r="T326" s="199">
        <f>S326*H326</f>
        <v>2.7999999999999998E-4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0" t="s">
        <v>229</v>
      </c>
      <c r="AT326" s="200" t="s">
        <v>154</v>
      </c>
      <c r="AU326" s="200" t="s">
        <v>88</v>
      </c>
      <c r="AY326" s="18" t="s">
        <v>151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8" t="s">
        <v>86</v>
      </c>
      <c r="BK326" s="201">
        <f>ROUND(I326*H326,2)</f>
        <v>0</v>
      </c>
      <c r="BL326" s="18" t="s">
        <v>229</v>
      </c>
      <c r="BM326" s="200" t="s">
        <v>1611</v>
      </c>
    </row>
    <row r="327" spans="1:65" s="2" customFormat="1" ht="29.25">
      <c r="A327" s="35"/>
      <c r="B327" s="36"/>
      <c r="C327" s="37"/>
      <c r="D327" s="204" t="s">
        <v>279</v>
      </c>
      <c r="E327" s="37"/>
      <c r="F327" s="246" t="s">
        <v>1612</v>
      </c>
      <c r="G327" s="37"/>
      <c r="H327" s="37"/>
      <c r="I327" s="247"/>
      <c r="J327" s="37"/>
      <c r="K327" s="37"/>
      <c r="L327" s="40"/>
      <c r="M327" s="248"/>
      <c r="N327" s="249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279</v>
      </c>
      <c r="AU327" s="18" t="s">
        <v>88</v>
      </c>
    </row>
    <row r="328" spans="1:65" s="2" customFormat="1" ht="16.5" customHeight="1">
      <c r="A328" s="35"/>
      <c r="B328" s="36"/>
      <c r="C328" s="188" t="s">
        <v>466</v>
      </c>
      <c r="D328" s="188" t="s">
        <v>154</v>
      </c>
      <c r="E328" s="189" t="s">
        <v>1613</v>
      </c>
      <c r="F328" s="190" t="s">
        <v>1614</v>
      </c>
      <c r="G328" s="191" t="s">
        <v>213</v>
      </c>
      <c r="H328" s="192">
        <v>30</v>
      </c>
      <c r="I328" s="193"/>
      <c r="J328" s="194">
        <f t="shared" ref="J328:J334" si="0">ROUND(I328*H328,2)</f>
        <v>0</v>
      </c>
      <c r="K328" s="195"/>
      <c r="L328" s="40"/>
      <c r="M328" s="196" t="s">
        <v>1</v>
      </c>
      <c r="N328" s="197" t="s">
        <v>43</v>
      </c>
      <c r="O328" s="72"/>
      <c r="P328" s="198">
        <f t="shared" ref="P328:P334" si="1">O328*H328</f>
        <v>0</v>
      </c>
      <c r="Q328" s="198">
        <v>0</v>
      </c>
      <c r="R328" s="198">
        <f t="shared" ref="R328:R334" si="2">Q328*H328</f>
        <v>0</v>
      </c>
      <c r="S328" s="198">
        <v>2.7999999999999998E-4</v>
      </c>
      <c r="T328" s="199">
        <f t="shared" ref="T328:T334" si="3">S328*H328</f>
        <v>8.3999999999999995E-3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0" t="s">
        <v>229</v>
      </c>
      <c r="AT328" s="200" t="s">
        <v>154</v>
      </c>
      <c r="AU328" s="200" t="s">
        <v>88</v>
      </c>
      <c r="AY328" s="18" t="s">
        <v>151</v>
      </c>
      <c r="BE328" s="201">
        <f t="shared" ref="BE328:BE334" si="4">IF(N328="základní",J328,0)</f>
        <v>0</v>
      </c>
      <c r="BF328" s="201">
        <f t="shared" ref="BF328:BF334" si="5">IF(N328="snížená",J328,0)</f>
        <v>0</v>
      </c>
      <c r="BG328" s="201">
        <f t="shared" ref="BG328:BG334" si="6">IF(N328="zákl. přenesená",J328,0)</f>
        <v>0</v>
      </c>
      <c r="BH328" s="201">
        <f t="shared" ref="BH328:BH334" si="7">IF(N328="sníž. přenesená",J328,0)</f>
        <v>0</v>
      </c>
      <c r="BI328" s="201">
        <f t="shared" ref="BI328:BI334" si="8">IF(N328="nulová",J328,0)</f>
        <v>0</v>
      </c>
      <c r="BJ328" s="18" t="s">
        <v>86</v>
      </c>
      <c r="BK328" s="201">
        <f t="shared" ref="BK328:BK334" si="9">ROUND(I328*H328,2)</f>
        <v>0</v>
      </c>
      <c r="BL328" s="18" t="s">
        <v>229</v>
      </c>
      <c r="BM328" s="200" t="s">
        <v>1615</v>
      </c>
    </row>
    <row r="329" spans="1:65" s="2" customFormat="1" ht="16.5" customHeight="1">
      <c r="A329" s="35"/>
      <c r="B329" s="36"/>
      <c r="C329" s="188" t="s">
        <v>473</v>
      </c>
      <c r="D329" s="188" t="s">
        <v>154</v>
      </c>
      <c r="E329" s="189" t="s">
        <v>1616</v>
      </c>
      <c r="F329" s="190" t="s">
        <v>1617</v>
      </c>
      <c r="G329" s="191" t="s">
        <v>758</v>
      </c>
      <c r="H329" s="192">
        <v>1</v>
      </c>
      <c r="I329" s="193"/>
      <c r="J329" s="194">
        <f t="shared" si="0"/>
        <v>0</v>
      </c>
      <c r="K329" s="195"/>
      <c r="L329" s="40"/>
      <c r="M329" s="196" t="s">
        <v>1</v>
      </c>
      <c r="N329" s="197" t="s">
        <v>43</v>
      </c>
      <c r="O329" s="72"/>
      <c r="P329" s="198">
        <f t="shared" si="1"/>
        <v>0</v>
      </c>
      <c r="Q329" s="198">
        <v>1.4999999999999999E-4</v>
      </c>
      <c r="R329" s="198">
        <f t="shared" si="2"/>
        <v>1.4999999999999999E-4</v>
      </c>
      <c r="S329" s="198">
        <v>0</v>
      </c>
      <c r="T329" s="199">
        <f t="shared" si="3"/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0" t="s">
        <v>229</v>
      </c>
      <c r="AT329" s="200" t="s">
        <v>154</v>
      </c>
      <c r="AU329" s="200" t="s">
        <v>88</v>
      </c>
      <c r="AY329" s="18" t="s">
        <v>151</v>
      </c>
      <c r="BE329" s="201">
        <f t="shared" si="4"/>
        <v>0</v>
      </c>
      <c r="BF329" s="201">
        <f t="shared" si="5"/>
        <v>0</v>
      </c>
      <c r="BG329" s="201">
        <f t="shared" si="6"/>
        <v>0</v>
      </c>
      <c r="BH329" s="201">
        <f t="shared" si="7"/>
        <v>0</v>
      </c>
      <c r="BI329" s="201">
        <f t="shared" si="8"/>
        <v>0</v>
      </c>
      <c r="BJ329" s="18" t="s">
        <v>86</v>
      </c>
      <c r="BK329" s="201">
        <f t="shared" si="9"/>
        <v>0</v>
      </c>
      <c r="BL329" s="18" t="s">
        <v>229</v>
      </c>
      <c r="BM329" s="200" t="s">
        <v>1618</v>
      </c>
    </row>
    <row r="330" spans="1:65" s="2" customFormat="1" ht="21.75" customHeight="1">
      <c r="A330" s="35"/>
      <c r="B330" s="36"/>
      <c r="C330" s="188" t="s">
        <v>481</v>
      </c>
      <c r="D330" s="188" t="s">
        <v>154</v>
      </c>
      <c r="E330" s="189" t="s">
        <v>1619</v>
      </c>
      <c r="F330" s="190" t="s">
        <v>1620</v>
      </c>
      <c r="G330" s="191" t="s">
        <v>213</v>
      </c>
      <c r="H330" s="192">
        <v>30</v>
      </c>
      <c r="I330" s="193"/>
      <c r="J330" s="194">
        <f t="shared" si="0"/>
        <v>0</v>
      </c>
      <c r="K330" s="195"/>
      <c r="L330" s="40"/>
      <c r="M330" s="196" t="s">
        <v>1</v>
      </c>
      <c r="N330" s="197" t="s">
        <v>43</v>
      </c>
      <c r="O330" s="72"/>
      <c r="P330" s="198">
        <f t="shared" si="1"/>
        <v>0</v>
      </c>
      <c r="Q330" s="198">
        <v>8.4999999999999995E-4</v>
      </c>
      <c r="R330" s="198">
        <f t="shared" si="2"/>
        <v>2.5499999999999998E-2</v>
      </c>
      <c r="S330" s="198">
        <v>0</v>
      </c>
      <c r="T330" s="199">
        <f t="shared" si="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0" t="s">
        <v>229</v>
      </c>
      <c r="AT330" s="200" t="s">
        <v>154</v>
      </c>
      <c r="AU330" s="200" t="s">
        <v>88</v>
      </c>
      <c r="AY330" s="18" t="s">
        <v>151</v>
      </c>
      <c r="BE330" s="201">
        <f t="shared" si="4"/>
        <v>0</v>
      </c>
      <c r="BF330" s="201">
        <f t="shared" si="5"/>
        <v>0</v>
      </c>
      <c r="BG330" s="201">
        <f t="shared" si="6"/>
        <v>0</v>
      </c>
      <c r="BH330" s="201">
        <f t="shared" si="7"/>
        <v>0</v>
      </c>
      <c r="BI330" s="201">
        <f t="shared" si="8"/>
        <v>0</v>
      </c>
      <c r="BJ330" s="18" t="s">
        <v>86</v>
      </c>
      <c r="BK330" s="201">
        <f t="shared" si="9"/>
        <v>0</v>
      </c>
      <c r="BL330" s="18" t="s">
        <v>229</v>
      </c>
      <c r="BM330" s="200" t="s">
        <v>1621</v>
      </c>
    </row>
    <row r="331" spans="1:65" s="2" customFormat="1" ht="21.75" customHeight="1">
      <c r="A331" s="35"/>
      <c r="B331" s="36"/>
      <c r="C331" s="188" t="s">
        <v>491</v>
      </c>
      <c r="D331" s="188" t="s">
        <v>154</v>
      </c>
      <c r="E331" s="189" t="s">
        <v>1622</v>
      </c>
      <c r="F331" s="190" t="s">
        <v>1623</v>
      </c>
      <c r="G331" s="191" t="s">
        <v>213</v>
      </c>
      <c r="H331" s="192">
        <v>30</v>
      </c>
      <c r="I331" s="193"/>
      <c r="J331" s="194">
        <f t="shared" si="0"/>
        <v>0</v>
      </c>
      <c r="K331" s="195"/>
      <c r="L331" s="40"/>
      <c r="M331" s="196" t="s">
        <v>1</v>
      </c>
      <c r="N331" s="197" t="s">
        <v>43</v>
      </c>
      <c r="O331" s="72"/>
      <c r="P331" s="198">
        <f t="shared" si="1"/>
        <v>0</v>
      </c>
      <c r="Q331" s="198">
        <v>1.2999999999999999E-4</v>
      </c>
      <c r="R331" s="198">
        <f t="shared" si="2"/>
        <v>3.8999999999999998E-3</v>
      </c>
      <c r="S331" s="198">
        <v>0</v>
      </c>
      <c r="T331" s="199">
        <f t="shared" si="3"/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229</v>
      </c>
      <c r="AT331" s="200" t="s">
        <v>154</v>
      </c>
      <c r="AU331" s="200" t="s">
        <v>88</v>
      </c>
      <c r="AY331" s="18" t="s">
        <v>151</v>
      </c>
      <c r="BE331" s="201">
        <f t="shared" si="4"/>
        <v>0</v>
      </c>
      <c r="BF331" s="201">
        <f t="shared" si="5"/>
        <v>0</v>
      </c>
      <c r="BG331" s="201">
        <f t="shared" si="6"/>
        <v>0</v>
      </c>
      <c r="BH331" s="201">
        <f t="shared" si="7"/>
        <v>0</v>
      </c>
      <c r="BI331" s="201">
        <f t="shared" si="8"/>
        <v>0</v>
      </c>
      <c r="BJ331" s="18" t="s">
        <v>86</v>
      </c>
      <c r="BK331" s="201">
        <f t="shared" si="9"/>
        <v>0</v>
      </c>
      <c r="BL331" s="18" t="s">
        <v>229</v>
      </c>
      <c r="BM331" s="200" t="s">
        <v>1624</v>
      </c>
    </row>
    <row r="332" spans="1:65" s="2" customFormat="1" ht="16.5" customHeight="1">
      <c r="A332" s="35"/>
      <c r="B332" s="36"/>
      <c r="C332" s="188" t="s">
        <v>497</v>
      </c>
      <c r="D332" s="188" t="s">
        <v>154</v>
      </c>
      <c r="E332" s="189" t="s">
        <v>1625</v>
      </c>
      <c r="F332" s="190" t="s">
        <v>1626</v>
      </c>
      <c r="G332" s="191" t="s">
        <v>213</v>
      </c>
      <c r="H332" s="192">
        <v>30</v>
      </c>
      <c r="I332" s="193"/>
      <c r="J332" s="194">
        <f t="shared" si="0"/>
        <v>0</v>
      </c>
      <c r="K332" s="195"/>
      <c r="L332" s="40"/>
      <c r="M332" s="196" t="s">
        <v>1</v>
      </c>
      <c r="N332" s="197" t="s">
        <v>43</v>
      </c>
      <c r="O332" s="72"/>
      <c r="P332" s="198">
        <f t="shared" si="1"/>
        <v>0</v>
      </c>
      <c r="Q332" s="198">
        <v>0</v>
      </c>
      <c r="R332" s="198">
        <f t="shared" si="2"/>
        <v>0</v>
      </c>
      <c r="S332" s="198">
        <v>2.3000000000000001E-4</v>
      </c>
      <c r="T332" s="199">
        <f t="shared" si="3"/>
        <v>6.8999999999999999E-3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0" t="s">
        <v>229</v>
      </c>
      <c r="AT332" s="200" t="s">
        <v>154</v>
      </c>
      <c r="AU332" s="200" t="s">
        <v>88</v>
      </c>
      <c r="AY332" s="18" t="s">
        <v>151</v>
      </c>
      <c r="BE332" s="201">
        <f t="shared" si="4"/>
        <v>0</v>
      </c>
      <c r="BF332" s="201">
        <f t="shared" si="5"/>
        <v>0</v>
      </c>
      <c r="BG332" s="201">
        <f t="shared" si="6"/>
        <v>0</v>
      </c>
      <c r="BH332" s="201">
        <f t="shared" si="7"/>
        <v>0</v>
      </c>
      <c r="BI332" s="201">
        <f t="shared" si="8"/>
        <v>0</v>
      </c>
      <c r="BJ332" s="18" t="s">
        <v>86</v>
      </c>
      <c r="BK332" s="201">
        <f t="shared" si="9"/>
        <v>0</v>
      </c>
      <c r="BL332" s="18" t="s">
        <v>229</v>
      </c>
      <c r="BM332" s="200" t="s">
        <v>1627</v>
      </c>
    </row>
    <row r="333" spans="1:65" s="2" customFormat="1" ht="21.75" customHeight="1">
      <c r="A333" s="35"/>
      <c r="B333" s="36"/>
      <c r="C333" s="188" t="s">
        <v>501</v>
      </c>
      <c r="D333" s="188" t="s">
        <v>154</v>
      </c>
      <c r="E333" s="189" t="s">
        <v>1628</v>
      </c>
      <c r="F333" s="190" t="s">
        <v>1629</v>
      </c>
      <c r="G333" s="191" t="s">
        <v>213</v>
      </c>
      <c r="H333" s="192">
        <v>30</v>
      </c>
      <c r="I333" s="193"/>
      <c r="J333" s="194">
        <f t="shared" si="0"/>
        <v>0</v>
      </c>
      <c r="K333" s="195"/>
      <c r="L333" s="40"/>
      <c r="M333" s="196" t="s">
        <v>1</v>
      </c>
      <c r="N333" s="197" t="s">
        <v>43</v>
      </c>
      <c r="O333" s="72"/>
      <c r="P333" s="198">
        <f t="shared" si="1"/>
        <v>0</v>
      </c>
      <c r="Q333" s="198">
        <v>1.0000000000000001E-5</v>
      </c>
      <c r="R333" s="198">
        <f t="shared" si="2"/>
        <v>3.0000000000000003E-4</v>
      </c>
      <c r="S333" s="198">
        <v>0</v>
      </c>
      <c r="T333" s="199">
        <f t="shared" si="3"/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229</v>
      </c>
      <c r="AT333" s="200" t="s">
        <v>154</v>
      </c>
      <c r="AU333" s="200" t="s">
        <v>88</v>
      </c>
      <c r="AY333" s="18" t="s">
        <v>151</v>
      </c>
      <c r="BE333" s="201">
        <f t="shared" si="4"/>
        <v>0</v>
      </c>
      <c r="BF333" s="201">
        <f t="shared" si="5"/>
        <v>0</v>
      </c>
      <c r="BG333" s="201">
        <f t="shared" si="6"/>
        <v>0</v>
      </c>
      <c r="BH333" s="201">
        <f t="shared" si="7"/>
        <v>0</v>
      </c>
      <c r="BI333" s="201">
        <f t="shared" si="8"/>
        <v>0</v>
      </c>
      <c r="BJ333" s="18" t="s">
        <v>86</v>
      </c>
      <c r="BK333" s="201">
        <f t="shared" si="9"/>
        <v>0</v>
      </c>
      <c r="BL333" s="18" t="s">
        <v>229</v>
      </c>
      <c r="BM333" s="200" t="s">
        <v>1630</v>
      </c>
    </row>
    <row r="334" spans="1:65" s="2" customFormat="1" ht="21.75" customHeight="1">
      <c r="A334" s="35"/>
      <c r="B334" s="36"/>
      <c r="C334" s="188" t="s">
        <v>505</v>
      </c>
      <c r="D334" s="188" t="s">
        <v>154</v>
      </c>
      <c r="E334" s="189" t="s">
        <v>1631</v>
      </c>
      <c r="F334" s="190" t="s">
        <v>1632</v>
      </c>
      <c r="G334" s="191" t="s">
        <v>508</v>
      </c>
      <c r="H334" s="261"/>
      <c r="I334" s="193"/>
      <c r="J334" s="194">
        <f t="shared" si="0"/>
        <v>0</v>
      </c>
      <c r="K334" s="195"/>
      <c r="L334" s="40"/>
      <c r="M334" s="196" t="s">
        <v>1</v>
      </c>
      <c r="N334" s="197" t="s">
        <v>43</v>
      </c>
      <c r="O334" s="72"/>
      <c r="P334" s="198">
        <f t="shared" si="1"/>
        <v>0</v>
      </c>
      <c r="Q334" s="198">
        <v>0</v>
      </c>
      <c r="R334" s="198">
        <f t="shared" si="2"/>
        <v>0</v>
      </c>
      <c r="S334" s="198">
        <v>0</v>
      </c>
      <c r="T334" s="199">
        <f t="shared" si="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0" t="s">
        <v>229</v>
      </c>
      <c r="AT334" s="200" t="s">
        <v>154</v>
      </c>
      <c r="AU334" s="200" t="s">
        <v>88</v>
      </c>
      <c r="AY334" s="18" t="s">
        <v>151</v>
      </c>
      <c r="BE334" s="201">
        <f t="shared" si="4"/>
        <v>0</v>
      </c>
      <c r="BF334" s="201">
        <f t="shared" si="5"/>
        <v>0</v>
      </c>
      <c r="BG334" s="201">
        <f t="shared" si="6"/>
        <v>0</v>
      </c>
      <c r="BH334" s="201">
        <f t="shared" si="7"/>
        <v>0</v>
      </c>
      <c r="BI334" s="201">
        <f t="shared" si="8"/>
        <v>0</v>
      </c>
      <c r="BJ334" s="18" t="s">
        <v>86</v>
      </c>
      <c r="BK334" s="201">
        <f t="shared" si="9"/>
        <v>0</v>
      </c>
      <c r="BL334" s="18" t="s">
        <v>229</v>
      </c>
      <c r="BM334" s="200" t="s">
        <v>1633</v>
      </c>
    </row>
    <row r="335" spans="1:65" s="12" customFormat="1" ht="22.9" customHeight="1">
      <c r="B335" s="172"/>
      <c r="C335" s="173"/>
      <c r="D335" s="174" t="s">
        <v>77</v>
      </c>
      <c r="E335" s="186" t="s">
        <v>1634</v>
      </c>
      <c r="F335" s="186" t="s">
        <v>1635</v>
      </c>
      <c r="G335" s="173"/>
      <c r="H335" s="173"/>
      <c r="I335" s="176"/>
      <c r="J335" s="187">
        <f>BK335</f>
        <v>0</v>
      </c>
      <c r="K335" s="173"/>
      <c r="L335" s="178"/>
      <c r="M335" s="179"/>
      <c r="N335" s="180"/>
      <c r="O335" s="180"/>
      <c r="P335" s="181">
        <f>SUM(P336:P346)</f>
        <v>0</v>
      </c>
      <c r="Q335" s="180"/>
      <c r="R335" s="181">
        <f>SUM(R336:R346)</f>
        <v>3.8940000000000002E-2</v>
      </c>
      <c r="S335" s="180"/>
      <c r="T335" s="182">
        <f>SUM(T336:T346)</f>
        <v>4.36E-2</v>
      </c>
      <c r="AR335" s="183" t="s">
        <v>88</v>
      </c>
      <c r="AT335" s="184" t="s">
        <v>77</v>
      </c>
      <c r="AU335" s="184" t="s">
        <v>86</v>
      </c>
      <c r="AY335" s="183" t="s">
        <v>151</v>
      </c>
      <c r="BK335" s="185">
        <f>SUM(BK336:BK346)</f>
        <v>0</v>
      </c>
    </row>
    <row r="336" spans="1:65" s="2" customFormat="1" ht="21.75" customHeight="1">
      <c r="A336" s="35"/>
      <c r="B336" s="36"/>
      <c r="C336" s="188" t="s">
        <v>512</v>
      </c>
      <c r="D336" s="188" t="s">
        <v>154</v>
      </c>
      <c r="E336" s="189" t="s">
        <v>1636</v>
      </c>
      <c r="F336" s="190" t="s">
        <v>1637</v>
      </c>
      <c r="G336" s="191" t="s">
        <v>758</v>
      </c>
      <c r="H336" s="192">
        <v>1</v>
      </c>
      <c r="I336" s="193"/>
      <c r="J336" s="194">
        <f t="shared" ref="J336:J346" si="10">ROUND(I336*H336,2)</f>
        <v>0</v>
      </c>
      <c r="K336" s="195"/>
      <c r="L336" s="40"/>
      <c r="M336" s="196" t="s">
        <v>1</v>
      </c>
      <c r="N336" s="197" t="s">
        <v>43</v>
      </c>
      <c r="O336" s="72"/>
      <c r="P336" s="198">
        <f t="shared" ref="P336:P346" si="11">O336*H336</f>
        <v>0</v>
      </c>
      <c r="Q336" s="198">
        <v>1.6969999999999999E-2</v>
      </c>
      <c r="R336" s="198">
        <f t="shared" ref="R336:R346" si="12">Q336*H336</f>
        <v>1.6969999999999999E-2</v>
      </c>
      <c r="S336" s="198">
        <v>0</v>
      </c>
      <c r="T336" s="199">
        <f t="shared" ref="T336:T346" si="13"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0" t="s">
        <v>229</v>
      </c>
      <c r="AT336" s="200" t="s">
        <v>154</v>
      </c>
      <c r="AU336" s="200" t="s">
        <v>88</v>
      </c>
      <c r="AY336" s="18" t="s">
        <v>151</v>
      </c>
      <c r="BE336" s="201">
        <f t="shared" ref="BE336:BE346" si="14">IF(N336="základní",J336,0)</f>
        <v>0</v>
      </c>
      <c r="BF336" s="201">
        <f t="shared" ref="BF336:BF346" si="15">IF(N336="snížená",J336,0)</f>
        <v>0</v>
      </c>
      <c r="BG336" s="201">
        <f t="shared" ref="BG336:BG346" si="16">IF(N336="zákl. přenesená",J336,0)</f>
        <v>0</v>
      </c>
      <c r="BH336" s="201">
        <f t="shared" ref="BH336:BH346" si="17">IF(N336="sníž. přenesená",J336,0)</f>
        <v>0</v>
      </c>
      <c r="BI336" s="201">
        <f t="shared" ref="BI336:BI346" si="18">IF(N336="nulová",J336,0)</f>
        <v>0</v>
      </c>
      <c r="BJ336" s="18" t="s">
        <v>86</v>
      </c>
      <c r="BK336" s="201">
        <f t="shared" ref="BK336:BK346" si="19">ROUND(I336*H336,2)</f>
        <v>0</v>
      </c>
      <c r="BL336" s="18" t="s">
        <v>229</v>
      </c>
      <c r="BM336" s="200" t="s">
        <v>1638</v>
      </c>
    </row>
    <row r="337" spans="1:65" s="2" customFormat="1" ht="16.5" customHeight="1">
      <c r="A337" s="35"/>
      <c r="B337" s="36"/>
      <c r="C337" s="188" t="s">
        <v>516</v>
      </c>
      <c r="D337" s="188" t="s">
        <v>154</v>
      </c>
      <c r="E337" s="189" t="s">
        <v>1639</v>
      </c>
      <c r="F337" s="190" t="s">
        <v>1640</v>
      </c>
      <c r="G337" s="191" t="s">
        <v>758</v>
      </c>
      <c r="H337" s="192">
        <v>2</v>
      </c>
      <c r="I337" s="193"/>
      <c r="J337" s="194">
        <f t="shared" si="10"/>
        <v>0</v>
      </c>
      <c r="K337" s="195"/>
      <c r="L337" s="40"/>
      <c r="M337" s="196" t="s">
        <v>1</v>
      </c>
      <c r="N337" s="197" t="s">
        <v>43</v>
      </c>
      <c r="O337" s="72"/>
      <c r="P337" s="198">
        <f t="shared" si="11"/>
        <v>0</v>
      </c>
      <c r="Q337" s="198">
        <v>0</v>
      </c>
      <c r="R337" s="198">
        <f t="shared" si="12"/>
        <v>0</v>
      </c>
      <c r="S337" s="198">
        <v>1.9460000000000002E-2</v>
      </c>
      <c r="T337" s="199">
        <f t="shared" si="13"/>
        <v>3.8920000000000003E-2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229</v>
      </c>
      <c r="AT337" s="200" t="s">
        <v>154</v>
      </c>
      <c r="AU337" s="200" t="s">
        <v>88</v>
      </c>
      <c r="AY337" s="18" t="s">
        <v>151</v>
      </c>
      <c r="BE337" s="201">
        <f t="shared" si="14"/>
        <v>0</v>
      </c>
      <c r="BF337" s="201">
        <f t="shared" si="15"/>
        <v>0</v>
      </c>
      <c r="BG337" s="201">
        <f t="shared" si="16"/>
        <v>0</v>
      </c>
      <c r="BH337" s="201">
        <f t="shared" si="17"/>
        <v>0</v>
      </c>
      <c r="BI337" s="201">
        <f t="shared" si="18"/>
        <v>0</v>
      </c>
      <c r="BJ337" s="18" t="s">
        <v>86</v>
      </c>
      <c r="BK337" s="201">
        <f t="shared" si="19"/>
        <v>0</v>
      </c>
      <c r="BL337" s="18" t="s">
        <v>229</v>
      </c>
      <c r="BM337" s="200" t="s">
        <v>1641</v>
      </c>
    </row>
    <row r="338" spans="1:65" s="2" customFormat="1" ht="21.75" customHeight="1">
      <c r="A338" s="35"/>
      <c r="B338" s="36"/>
      <c r="C338" s="188" t="s">
        <v>520</v>
      </c>
      <c r="D338" s="188" t="s">
        <v>154</v>
      </c>
      <c r="E338" s="189" t="s">
        <v>1642</v>
      </c>
      <c r="F338" s="190" t="s">
        <v>1643</v>
      </c>
      <c r="G338" s="191" t="s">
        <v>758</v>
      </c>
      <c r="H338" s="192">
        <v>1</v>
      </c>
      <c r="I338" s="193"/>
      <c r="J338" s="194">
        <f t="shared" si="10"/>
        <v>0</v>
      </c>
      <c r="K338" s="195"/>
      <c r="L338" s="40"/>
      <c r="M338" s="196" t="s">
        <v>1</v>
      </c>
      <c r="N338" s="197" t="s">
        <v>43</v>
      </c>
      <c r="O338" s="72"/>
      <c r="P338" s="198">
        <f t="shared" si="11"/>
        <v>0</v>
      </c>
      <c r="Q338" s="198">
        <v>1.197E-2</v>
      </c>
      <c r="R338" s="198">
        <f t="shared" si="12"/>
        <v>1.197E-2</v>
      </c>
      <c r="S338" s="198">
        <v>0</v>
      </c>
      <c r="T338" s="199">
        <f t="shared" si="13"/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0" t="s">
        <v>229</v>
      </c>
      <c r="AT338" s="200" t="s">
        <v>154</v>
      </c>
      <c r="AU338" s="200" t="s">
        <v>88</v>
      </c>
      <c r="AY338" s="18" t="s">
        <v>151</v>
      </c>
      <c r="BE338" s="201">
        <f t="shared" si="14"/>
        <v>0</v>
      </c>
      <c r="BF338" s="201">
        <f t="shared" si="15"/>
        <v>0</v>
      </c>
      <c r="BG338" s="201">
        <f t="shared" si="16"/>
        <v>0</v>
      </c>
      <c r="BH338" s="201">
        <f t="shared" si="17"/>
        <v>0</v>
      </c>
      <c r="BI338" s="201">
        <f t="shared" si="18"/>
        <v>0</v>
      </c>
      <c r="BJ338" s="18" t="s">
        <v>86</v>
      </c>
      <c r="BK338" s="201">
        <f t="shared" si="19"/>
        <v>0</v>
      </c>
      <c r="BL338" s="18" t="s">
        <v>229</v>
      </c>
      <c r="BM338" s="200" t="s">
        <v>1644</v>
      </c>
    </row>
    <row r="339" spans="1:65" s="2" customFormat="1" ht="33" customHeight="1">
      <c r="A339" s="35"/>
      <c r="B339" s="36"/>
      <c r="C339" s="188" t="s">
        <v>524</v>
      </c>
      <c r="D339" s="188" t="s">
        <v>154</v>
      </c>
      <c r="E339" s="189" t="s">
        <v>1645</v>
      </c>
      <c r="F339" s="190" t="s">
        <v>1646</v>
      </c>
      <c r="G339" s="191" t="s">
        <v>758</v>
      </c>
      <c r="H339" s="192">
        <v>1</v>
      </c>
      <c r="I339" s="193"/>
      <c r="J339" s="194">
        <f t="shared" si="10"/>
        <v>0</v>
      </c>
      <c r="K339" s="195"/>
      <c r="L339" s="40"/>
      <c r="M339" s="196" t="s">
        <v>1</v>
      </c>
      <c r="N339" s="197" t="s">
        <v>43</v>
      </c>
      <c r="O339" s="72"/>
      <c r="P339" s="198">
        <f t="shared" si="11"/>
        <v>0</v>
      </c>
      <c r="Q339" s="198">
        <v>4.9300000000000004E-3</v>
      </c>
      <c r="R339" s="198">
        <f t="shared" si="12"/>
        <v>4.9300000000000004E-3</v>
      </c>
      <c r="S339" s="198">
        <v>0</v>
      </c>
      <c r="T339" s="199">
        <f t="shared" si="13"/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229</v>
      </c>
      <c r="AT339" s="200" t="s">
        <v>154</v>
      </c>
      <c r="AU339" s="200" t="s">
        <v>88</v>
      </c>
      <c r="AY339" s="18" t="s">
        <v>151</v>
      </c>
      <c r="BE339" s="201">
        <f t="shared" si="14"/>
        <v>0</v>
      </c>
      <c r="BF339" s="201">
        <f t="shared" si="15"/>
        <v>0</v>
      </c>
      <c r="BG339" s="201">
        <f t="shared" si="16"/>
        <v>0</v>
      </c>
      <c r="BH339" s="201">
        <f t="shared" si="17"/>
        <v>0</v>
      </c>
      <c r="BI339" s="201">
        <f t="shared" si="18"/>
        <v>0</v>
      </c>
      <c r="BJ339" s="18" t="s">
        <v>86</v>
      </c>
      <c r="BK339" s="201">
        <f t="shared" si="19"/>
        <v>0</v>
      </c>
      <c r="BL339" s="18" t="s">
        <v>229</v>
      </c>
      <c r="BM339" s="200" t="s">
        <v>1647</v>
      </c>
    </row>
    <row r="340" spans="1:65" s="2" customFormat="1" ht="21.75" customHeight="1">
      <c r="A340" s="35"/>
      <c r="B340" s="36"/>
      <c r="C340" s="188" t="s">
        <v>530</v>
      </c>
      <c r="D340" s="188" t="s">
        <v>154</v>
      </c>
      <c r="E340" s="189" t="s">
        <v>1648</v>
      </c>
      <c r="F340" s="190" t="s">
        <v>1649</v>
      </c>
      <c r="G340" s="191" t="s">
        <v>758</v>
      </c>
      <c r="H340" s="192">
        <v>1</v>
      </c>
      <c r="I340" s="193"/>
      <c r="J340" s="194">
        <f t="shared" si="10"/>
        <v>0</v>
      </c>
      <c r="K340" s="195"/>
      <c r="L340" s="40"/>
      <c r="M340" s="196" t="s">
        <v>1</v>
      </c>
      <c r="N340" s="197" t="s">
        <v>43</v>
      </c>
      <c r="O340" s="72"/>
      <c r="P340" s="198">
        <f t="shared" si="11"/>
        <v>0</v>
      </c>
      <c r="Q340" s="198">
        <v>9.5E-4</v>
      </c>
      <c r="R340" s="198">
        <f t="shared" si="12"/>
        <v>9.5E-4</v>
      </c>
      <c r="S340" s="198">
        <v>0</v>
      </c>
      <c r="T340" s="199">
        <f t="shared" si="13"/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0" t="s">
        <v>229</v>
      </c>
      <c r="AT340" s="200" t="s">
        <v>154</v>
      </c>
      <c r="AU340" s="200" t="s">
        <v>88</v>
      </c>
      <c r="AY340" s="18" t="s">
        <v>151</v>
      </c>
      <c r="BE340" s="201">
        <f t="shared" si="14"/>
        <v>0</v>
      </c>
      <c r="BF340" s="201">
        <f t="shared" si="15"/>
        <v>0</v>
      </c>
      <c r="BG340" s="201">
        <f t="shared" si="16"/>
        <v>0</v>
      </c>
      <c r="BH340" s="201">
        <f t="shared" si="17"/>
        <v>0</v>
      </c>
      <c r="BI340" s="201">
        <f t="shared" si="18"/>
        <v>0</v>
      </c>
      <c r="BJ340" s="18" t="s">
        <v>86</v>
      </c>
      <c r="BK340" s="201">
        <f t="shared" si="19"/>
        <v>0</v>
      </c>
      <c r="BL340" s="18" t="s">
        <v>229</v>
      </c>
      <c r="BM340" s="200" t="s">
        <v>1650</v>
      </c>
    </row>
    <row r="341" spans="1:65" s="2" customFormat="1" ht="16.5" customHeight="1">
      <c r="A341" s="35"/>
      <c r="B341" s="36"/>
      <c r="C341" s="188" t="s">
        <v>535</v>
      </c>
      <c r="D341" s="188" t="s">
        <v>154</v>
      </c>
      <c r="E341" s="189" t="s">
        <v>1651</v>
      </c>
      <c r="F341" s="190" t="s">
        <v>1652</v>
      </c>
      <c r="G341" s="191" t="s">
        <v>758</v>
      </c>
      <c r="H341" s="192">
        <v>3</v>
      </c>
      <c r="I341" s="193"/>
      <c r="J341" s="194">
        <f t="shared" si="10"/>
        <v>0</v>
      </c>
      <c r="K341" s="195"/>
      <c r="L341" s="40"/>
      <c r="M341" s="196" t="s">
        <v>1</v>
      </c>
      <c r="N341" s="197" t="s">
        <v>43</v>
      </c>
      <c r="O341" s="72"/>
      <c r="P341" s="198">
        <f t="shared" si="11"/>
        <v>0</v>
      </c>
      <c r="Q341" s="198">
        <v>0</v>
      </c>
      <c r="R341" s="198">
        <f t="shared" si="12"/>
        <v>0</v>
      </c>
      <c r="S341" s="198">
        <v>1.56E-3</v>
      </c>
      <c r="T341" s="199">
        <f t="shared" si="13"/>
        <v>4.6800000000000001E-3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0" t="s">
        <v>229</v>
      </c>
      <c r="AT341" s="200" t="s">
        <v>154</v>
      </c>
      <c r="AU341" s="200" t="s">
        <v>88</v>
      </c>
      <c r="AY341" s="18" t="s">
        <v>151</v>
      </c>
      <c r="BE341" s="201">
        <f t="shared" si="14"/>
        <v>0</v>
      </c>
      <c r="BF341" s="201">
        <f t="shared" si="15"/>
        <v>0</v>
      </c>
      <c r="BG341" s="201">
        <f t="shared" si="16"/>
        <v>0</v>
      </c>
      <c r="BH341" s="201">
        <f t="shared" si="17"/>
        <v>0</v>
      </c>
      <c r="BI341" s="201">
        <f t="shared" si="18"/>
        <v>0</v>
      </c>
      <c r="BJ341" s="18" t="s">
        <v>86</v>
      </c>
      <c r="BK341" s="201">
        <f t="shared" si="19"/>
        <v>0</v>
      </c>
      <c r="BL341" s="18" t="s">
        <v>229</v>
      </c>
      <c r="BM341" s="200" t="s">
        <v>1653</v>
      </c>
    </row>
    <row r="342" spans="1:65" s="2" customFormat="1" ht="21.75" customHeight="1">
      <c r="A342" s="35"/>
      <c r="B342" s="36"/>
      <c r="C342" s="188" t="s">
        <v>539</v>
      </c>
      <c r="D342" s="188" t="s">
        <v>154</v>
      </c>
      <c r="E342" s="189" t="s">
        <v>1654</v>
      </c>
      <c r="F342" s="190" t="s">
        <v>1655</v>
      </c>
      <c r="G342" s="191" t="s">
        <v>758</v>
      </c>
      <c r="H342" s="192">
        <v>1</v>
      </c>
      <c r="I342" s="193"/>
      <c r="J342" s="194">
        <f t="shared" si="10"/>
        <v>0</v>
      </c>
      <c r="K342" s="195"/>
      <c r="L342" s="40"/>
      <c r="M342" s="196" t="s">
        <v>1</v>
      </c>
      <c r="N342" s="197" t="s">
        <v>43</v>
      </c>
      <c r="O342" s="72"/>
      <c r="P342" s="198">
        <f t="shared" si="11"/>
        <v>0</v>
      </c>
      <c r="Q342" s="198">
        <v>1.8E-3</v>
      </c>
      <c r="R342" s="198">
        <f t="shared" si="12"/>
        <v>1.8E-3</v>
      </c>
      <c r="S342" s="198">
        <v>0</v>
      </c>
      <c r="T342" s="199">
        <f t="shared" si="13"/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0" t="s">
        <v>229</v>
      </c>
      <c r="AT342" s="200" t="s">
        <v>154</v>
      </c>
      <c r="AU342" s="200" t="s">
        <v>88</v>
      </c>
      <c r="AY342" s="18" t="s">
        <v>151</v>
      </c>
      <c r="BE342" s="201">
        <f t="shared" si="14"/>
        <v>0</v>
      </c>
      <c r="BF342" s="201">
        <f t="shared" si="15"/>
        <v>0</v>
      </c>
      <c r="BG342" s="201">
        <f t="shared" si="16"/>
        <v>0</v>
      </c>
      <c r="BH342" s="201">
        <f t="shared" si="17"/>
        <v>0</v>
      </c>
      <c r="BI342" s="201">
        <f t="shared" si="18"/>
        <v>0</v>
      </c>
      <c r="BJ342" s="18" t="s">
        <v>86</v>
      </c>
      <c r="BK342" s="201">
        <f t="shared" si="19"/>
        <v>0</v>
      </c>
      <c r="BL342" s="18" t="s">
        <v>229</v>
      </c>
      <c r="BM342" s="200" t="s">
        <v>1656</v>
      </c>
    </row>
    <row r="343" spans="1:65" s="2" customFormat="1" ht="16.5" customHeight="1">
      <c r="A343" s="35"/>
      <c r="B343" s="36"/>
      <c r="C343" s="188" t="s">
        <v>543</v>
      </c>
      <c r="D343" s="188" t="s">
        <v>154</v>
      </c>
      <c r="E343" s="189" t="s">
        <v>1657</v>
      </c>
      <c r="F343" s="190" t="s">
        <v>1658</v>
      </c>
      <c r="G343" s="191" t="s">
        <v>758</v>
      </c>
      <c r="H343" s="192">
        <v>1</v>
      </c>
      <c r="I343" s="193"/>
      <c r="J343" s="194">
        <f t="shared" si="10"/>
        <v>0</v>
      </c>
      <c r="K343" s="195"/>
      <c r="L343" s="40"/>
      <c r="M343" s="196" t="s">
        <v>1</v>
      </c>
      <c r="N343" s="197" t="s">
        <v>43</v>
      </c>
      <c r="O343" s="72"/>
      <c r="P343" s="198">
        <f t="shared" si="11"/>
        <v>0</v>
      </c>
      <c r="Q343" s="198">
        <v>1.8400000000000001E-3</v>
      </c>
      <c r="R343" s="198">
        <f t="shared" si="12"/>
        <v>1.8400000000000001E-3</v>
      </c>
      <c r="S343" s="198">
        <v>0</v>
      </c>
      <c r="T343" s="199">
        <f t="shared" si="13"/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229</v>
      </c>
      <c r="AT343" s="200" t="s">
        <v>154</v>
      </c>
      <c r="AU343" s="200" t="s">
        <v>88</v>
      </c>
      <c r="AY343" s="18" t="s">
        <v>151</v>
      </c>
      <c r="BE343" s="201">
        <f t="shared" si="14"/>
        <v>0</v>
      </c>
      <c r="BF343" s="201">
        <f t="shared" si="15"/>
        <v>0</v>
      </c>
      <c r="BG343" s="201">
        <f t="shared" si="16"/>
        <v>0</v>
      </c>
      <c r="BH343" s="201">
        <f t="shared" si="17"/>
        <v>0</v>
      </c>
      <c r="BI343" s="201">
        <f t="shared" si="18"/>
        <v>0</v>
      </c>
      <c r="BJ343" s="18" t="s">
        <v>86</v>
      </c>
      <c r="BK343" s="201">
        <f t="shared" si="19"/>
        <v>0</v>
      </c>
      <c r="BL343" s="18" t="s">
        <v>229</v>
      </c>
      <c r="BM343" s="200" t="s">
        <v>1659</v>
      </c>
    </row>
    <row r="344" spans="1:65" s="2" customFormat="1" ht="16.5" customHeight="1">
      <c r="A344" s="35"/>
      <c r="B344" s="36"/>
      <c r="C344" s="188" t="s">
        <v>547</v>
      </c>
      <c r="D344" s="188" t="s">
        <v>154</v>
      </c>
      <c r="E344" s="189" t="s">
        <v>1660</v>
      </c>
      <c r="F344" s="190" t="s">
        <v>1661</v>
      </c>
      <c r="G344" s="191" t="s">
        <v>167</v>
      </c>
      <c r="H344" s="192">
        <v>2</v>
      </c>
      <c r="I344" s="193"/>
      <c r="J344" s="194">
        <f t="shared" si="10"/>
        <v>0</v>
      </c>
      <c r="K344" s="195"/>
      <c r="L344" s="40"/>
      <c r="M344" s="196" t="s">
        <v>1</v>
      </c>
      <c r="N344" s="197" t="s">
        <v>43</v>
      </c>
      <c r="O344" s="72"/>
      <c r="P344" s="198">
        <f t="shared" si="11"/>
        <v>0</v>
      </c>
      <c r="Q344" s="198">
        <v>2.4000000000000001E-4</v>
      </c>
      <c r="R344" s="198">
        <f t="shared" si="12"/>
        <v>4.8000000000000001E-4</v>
      </c>
      <c r="S344" s="198">
        <v>0</v>
      </c>
      <c r="T344" s="199">
        <f t="shared" si="13"/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0" t="s">
        <v>229</v>
      </c>
      <c r="AT344" s="200" t="s">
        <v>154</v>
      </c>
      <c r="AU344" s="200" t="s">
        <v>88</v>
      </c>
      <c r="AY344" s="18" t="s">
        <v>151</v>
      </c>
      <c r="BE344" s="201">
        <f t="shared" si="14"/>
        <v>0</v>
      </c>
      <c r="BF344" s="201">
        <f t="shared" si="15"/>
        <v>0</v>
      </c>
      <c r="BG344" s="201">
        <f t="shared" si="16"/>
        <v>0</v>
      </c>
      <c r="BH344" s="201">
        <f t="shared" si="17"/>
        <v>0</v>
      </c>
      <c r="BI344" s="201">
        <f t="shared" si="18"/>
        <v>0</v>
      </c>
      <c r="BJ344" s="18" t="s">
        <v>86</v>
      </c>
      <c r="BK344" s="201">
        <f t="shared" si="19"/>
        <v>0</v>
      </c>
      <c r="BL344" s="18" t="s">
        <v>229</v>
      </c>
      <c r="BM344" s="200" t="s">
        <v>1662</v>
      </c>
    </row>
    <row r="345" spans="1:65" s="2" customFormat="1" ht="21.75" customHeight="1">
      <c r="A345" s="35"/>
      <c r="B345" s="36"/>
      <c r="C345" s="188" t="s">
        <v>552</v>
      </c>
      <c r="D345" s="188" t="s">
        <v>154</v>
      </c>
      <c r="E345" s="189" t="s">
        <v>1663</v>
      </c>
      <c r="F345" s="190" t="s">
        <v>1664</v>
      </c>
      <c r="G345" s="191" t="s">
        <v>167</v>
      </c>
      <c r="H345" s="192">
        <v>1</v>
      </c>
      <c r="I345" s="193"/>
      <c r="J345" s="194">
        <f t="shared" si="10"/>
        <v>0</v>
      </c>
      <c r="K345" s="195"/>
      <c r="L345" s="40"/>
      <c r="M345" s="196" t="s">
        <v>1</v>
      </c>
      <c r="N345" s="197" t="s">
        <v>43</v>
      </c>
      <c r="O345" s="72"/>
      <c r="P345" s="198">
        <f t="shared" si="11"/>
        <v>0</v>
      </c>
      <c r="Q345" s="198">
        <v>0</v>
      </c>
      <c r="R345" s="198">
        <f t="shared" si="12"/>
        <v>0</v>
      </c>
      <c r="S345" s="198">
        <v>0</v>
      </c>
      <c r="T345" s="199">
        <f t="shared" si="13"/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229</v>
      </c>
      <c r="AT345" s="200" t="s">
        <v>154</v>
      </c>
      <c r="AU345" s="200" t="s">
        <v>88</v>
      </c>
      <c r="AY345" s="18" t="s">
        <v>151</v>
      </c>
      <c r="BE345" s="201">
        <f t="shared" si="14"/>
        <v>0</v>
      </c>
      <c r="BF345" s="201">
        <f t="shared" si="15"/>
        <v>0</v>
      </c>
      <c r="BG345" s="201">
        <f t="shared" si="16"/>
        <v>0</v>
      </c>
      <c r="BH345" s="201">
        <f t="shared" si="17"/>
        <v>0</v>
      </c>
      <c r="BI345" s="201">
        <f t="shared" si="18"/>
        <v>0</v>
      </c>
      <c r="BJ345" s="18" t="s">
        <v>86</v>
      </c>
      <c r="BK345" s="201">
        <f t="shared" si="19"/>
        <v>0</v>
      </c>
      <c r="BL345" s="18" t="s">
        <v>229</v>
      </c>
      <c r="BM345" s="200" t="s">
        <v>1665</v>
      </c>
    </row>
    <row r="346" spans="1:65" s="2" customFormat="1" ht="21.75" customHeight="1">
      <c r="A346" s="35"/>
      <c r="B346" s="36"/>
      <c r="C346" s="188" t="s">
        <v>556</v>
      </c>
      <c r="D346" s="188" t="s">
        <v>154</v>
      </c>
      <c r="E346" s="189" t="s">
        <v>1666</v>
      </c>
      <c r="F346" s="190" t="s">
        <v>1667</v>
      </c>
      <c r="G346" s="191" t="s">
        <v>508</v>
      </c>
      <c r="H346" s="261"/>
      <c r="I346" s="193"/>
      <c r="J346" s="194">
        <f t="shared" si="10"/>
        <v>0</v>
      </c>
      <c r="K346" s="195"/>
      <c r="L346" s="40"/>
      <c r="M346" s="196" t="s">
        <v>1</v>
      </c>
      <c r="N346" s="197" t="s">
        <v>43</v>
      </c>
      <c r="O346" s="72"/>
      <c r="P346" s="198">
        <f t="shared" si="11"/>
        <v>0</v>
      </c>
      <c r="Q346" s="198">
        <v>0</v>
      </c>
      <c r="R346" s="198">
        <f t="shared" si="12"/>
        <v>0</v>
      </c>
      <c r="S346" s="198">
        <v>0</v>
      </c>
      <c r="T346" s="199">
        <f t="shared" si="13"/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0" t="s">
        <v>229</v>
      </c>
      <c r="AT346" s="200" t="s">
        <v>154</v>
      </c>
      <c r="AU346" s="200" t="s">
        <v>88</v>
      </c>
      <c r="AY346" s="18" t="s">
        <v>151</v>
      </c>
      <c r="BE346" s="201">
        <f t="shared" si="14"/>
        <v>0</v>
      </c>
      <c r="BF346" s="201">
        <f t="shared" si="15"/>
        <v>0</v>
      </c>
      <c r="BG346" s="201">
        <f t="shared" si="16"/>
        <v>0</v>
      </c>
      <c r="BH346" s="201">
        <f t="shared" si="17"/>
        <v>0</v>
      </c>
      <c r="BI346" s="201">
        <f t="shared" si="18"/>
        <v>0</v>
      </c>
      <c r="BJ346" s="18" t="s">
        <v>86</v>
      </c>
      <c r="BK346" s="201">
        <f t="shared" si="19"/>
        <v>0</v>
      </c>
      <c r="BL346" s="18" t="s">
        <v>229</v>
      </c>
      <c r="BM346" s="200" t="s">
        <v>1668</v>
      </c>
    </row>
    <row r="347" spans="1:65" s="12" customFormat="1" ht="22.9" customHeight="1">
      <c r="B347" s="172"/>
      <c r="C347" s="173"/>
      <c r="D347" s="174" t="s">
        <v>77</v>
      </c>
      <c r="E347" s="186" t="s">
        <v>1669</v>
      </c>
      <c r="F347" s="186" t="s">
        <v>1670</v>
      </c>
      <c r="G347" s="173"/>
      <c r="H347" s="173"/>
      <c r="I347" s="176"/>
      <c r="J347" s="187">
        <f>BK347</f>
        <v>0</v>
      </c>
      <c r="K347" s="173"/>
      <c r="L347" s="178"/>
      <c r="M347" s="179"/>
      <c r="N347" s="180"/>
      <c r="O347" s="180"/>
      <c r="P347" s="181">
        <f>SUM(P348:P349)</f>
        <v>0</v>
      </c>
      <c r="Q347" s="180"/>
      <c r="R347" s="181">
        <f>SUM(R348:R349)</f>
        <v>9.1999999999999998E-3</v>
      </c>
      <c r="S347" s="180"/>
      <c r="T347" s="182">
        <f>SUM(T348:T349)</f>
        <v>0</v>
      </c>
      <c r="AR347" s="183" t="s">
        <v>88</v>
      </c>
      <c r="AT347" s="184" t="s">
        <v>77</v>
      </c>
      <c r="AU347" s="184" t="s">
        <v>86</v>
      </c>
      <c r="AY347" s="183" t="s">
        <v>151</v>
      </c>
      <c r="BK347" s="185">
        <f>SUM(BK348:BK349)</f>
        <v>0</v>
      </c>
    </row>
    <row r="348" spans="1:65" s="2" customFormat="1" ht="33" customHeight="1">
      <c r="A348" s="35"/>
      <c r="B348" s="36"/>
      <c r="C348" s="188" t="s">
        <v>562</v>
      </c>
      <c r="D348" s="188" t="s">
        <v>154</v>
      </c>
      <c r="E348" s="189" t="s">
        <v>1671</v>
      </c>
      <c r="F348" s="190" t="s">
        <v>1672</v>
      </c>
      <c r="G348" s="191" t="s">
        <v>758</v>
      </c>
      <c r="H348" s="192">
        <v>1</v>
      </c>
      <c r="I348" s="193"/>
      <c r="J348" s="194">
        <f>ROUND(I348*H348,2)</f>
        <v>0</v>
      </c>
      <c r="K348" s="195"/>
      <c r="L348" s="40"/>
      <c r="M348" s="196" t="s">
        <v>1</v>
      </c>
      <c r="N348" s="197" t="s">
        <v>43</v>
      </c>
      <c r="O348" s="72"/>
      <c r="P348" s="198">
        <f>O348*H348</f>
        <v>0</v>
      </c>
      <c r="Q348" s="198">
        <v>9.1999999999999998E-3</v>
      </c>
      <c r="R348" s="198">
        <f>Q348*H348</f>
        <v>9.1999999999999998E-3</v>
      </c>
      <c r="S348" s="198">
        <v>0</v>
      </c>
      <c r="T348" s="19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0" t="s">
        <v>229</v>
      </c>
      <c r="AT348" s="200" t="s">
        <v>154</v>
      </c>
      <c r="AU348" s="200" t="s">
        <v>88</v>
      </c>
      <c r="AY348" s="18" t="s">
        <v>151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8" t="s">
        <v>86</v>
      </c>
      <c r="BK348" s="201">
        <f>ROUND(I348*H348,2)</f>
        <v>0</v>
      </c>
      <c r="BL348" s="18" t="s">
        <v>229</v>
      </c>
      <c r="BM348" s="200" t="s">
        <v>1673</v>
      </c>
    </row>
    <row r="349" spans="1:65" s="2" customFormat="1" ht="21.75" customHeight="1">
      <c r="A349" s="35"/>
      <c r="B349" s="36"/>
      <c r="C349" s="188" t="s">
        <v>567</v>
      </c>
      <c r="D349" s="188" t="s">
        <v>154</v>
      </c>
      <c r="E349" s="189" t="s">
        <v>1674</v>
      </c>
      <c r="F349" s="190" t="s">
        <v>1675</v>
      </c>
      <c r="G349" s="191" t="s">
        <v>508</v>
      </c>
      <c r="H349" s="261"/>
      <c r="I349" s="193"/>
      <c r="J349" s="194">
        <f>ROUND(I349*H349,2)</f>
        <v>0</v>
      </c>
      <c r="K349" s="195"/>
      <c r="L349" s="40"/>
      <c r="M349" s="196" t="s">
        <v>1</v>
      </c>
      <c r="N349" s="197" t="s">
        <v>43</v>
      </c>
      <c r="O349" s="72"/>
      <c r="P349" s="198">
        <f>O349*H349</f>
        <v>0</v>
      </c>
      <c r="Q349" s="198">
        <v>0</v>
      </c>
      <c r="R349" s="198">
        <f>Q349*H349</f>
        <v>0</v>
      </c>
      <c r="S349" s="198">
        <v>0</v>
      </c>
      <c r="T349" s="19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0" t="s">
        <v>229</v>
      </c>
      <c r="AT349" s="200" t="s">
        <v>154</v>
      </c>
      <c r="AU349" s="200" t="s">
        <v>88</v>
      </c>
      <c r="AY349" s="18" t="s">
        <v>151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8" t="s">
        <v>86</v>
      </c>
      <c r="BK349" s="201">
        <f>ROUND(I349*H349,2)</f>
        <v>0</v>
      </c>
      <c r="BL349" s="18" t="s">
        <v>229</v>
      </c>
      <c r="BM349" s="200" t="s">
        <v>1676</v>
      </c>
    </row>
    <row r="350" spans="1:65" s="12" customFormat="1" ht="22.9" customHeight="1">
      <c r="B350" s="172"/>
      <c r="C350" s="173"/>
      <c r="D350" s="174" t="s">
        <v>77</v>
      </c>
      <c r="E350" s="186" t="s">
        <v>1677</v>
      </c>
      <c r="F350" s="186" t="s">
        <v>1678</v>
      </c>
      <c r="G350" s="173"/>
      <c r="H350" s="173"/>
      <c r="I350" s="176"/>
      <c r="J350" s="187">
        <f>BK350</f>
        <v>0</v>
      </c>
      <c r="K350" s="173"/>
      <c r="L350" s="178"/>
      <c r="M350" s="179"/>
      <c r="N350" s="180"/>
      <c r="O350" s="180"/>
      <c r="P350" s="181">
        <f>SUM(P351:P357)</f>
        <v>0</v>
      </c>
      <c r="Q350" s="180"/>
      <c r="R350" s="181">
        <f>SUM(R351:R357)</f>
        <v>0.10317999999999999</v>
      </c>
      <c r="S350" s="180"/>
      <c r="T350" s="182">
        <f>SUM(T351:T357)</f>
        <v>0.45250000000000001</v>
      </c>
      <c r="AR350" s="183" t="s">
        <v>88</v>
      </c>
      <c r="AT350" s="184" t="s">
        <v>77</v>
      </c>
      <c r="AU350" s="184" t="s">
        <v>86</v>
      </c>
      <c r="AY350" s="183" t="s">
        <v>151</v>
      </c>
      <c r="BK350" s="185">
        <f>SUM(BK351:BK357)</f>
        <v>0</v>
      </c>
    </row>
    <row r="351" spans="1:65" s="2" customFormat="1" ht="21.75" customHeight="1">
      <c r="A351" s="35"/>
      <c r="B351" s="36"/>
      <c r="C351" s="188" t="s">
        <v>572</v>
      </c>
      <c r="D351" s="188" t="s">
        <v>154</v>
      </c>
      <c r="E351" s="189" t="s">
        <v>1679</v>
      </c>
      <c r="F351" s="190" t="s">
        <v>1680</v>
      </c>
      <c r="G351" s="191" t="s">
        <v>167</v>
      </c>
      <c r="H351" s="192">
        <v>2</v>
      </c>
      <c r="I351" s="193"/>
      <c r="J351" s="194">
        <f>ROUND(I351*H351,2)</f>
        <v>0</v>
      </c>
      <c r="K351" s="195"/>
      <c r="L351" s="40"/>
      <c r="M351" s="196" t="s">
        <v>1</v>
      </c>
      <c r="N351" s="197" t="s">
        <v>43</v>
      </c>
      <c r="O351" s="72"/>
      <c r="P351" s="198">
        <f>O351*H351</f>
        <v>0</v>
      </c>
      <c r="Q351" s="198">
        <v>1.7000000000000001E-4</v>
      </c>
      <c r="R351" s="198">
        <f>Q351*H351</f>
        <v>3.4000000000000002E-4</v>
      </c>
      <c r="S351" s="198">
        <v>0.22625000000000001</v>
      </c>
      <c r="T351" s="199">
        <f>S351*H351</f>
        <v>0.45250000000000001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229</v>
      </c>
      <c r="AT351" s="200" t="s">
        <v>154</v>
      </c>
      <c r="AU351" s="200" t="s">
        <v>88</v>
      </c>
      <c r="AY351" s="18" t="s">
        <v>151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8" t="s">
        <v>86</v>
      </c>
      <c r="BK351" s="201">
        <f>ROUND(I351*H351,2)</f>
        <v>0</v>
      </c>
      <c r="BL351" s="18" t="s">
        <v>229</v>
      </c>
      <c r="BM351" s="200" t="s">
        <v>1681</v>
      </c>
    </row>
    <row r="352" spans="1:65" s="2" customFormat="1" ht="21.75" customHeight="1">
      <c r="A352" s="35"/>
      <c r="B352" s="36"/>
      <c r="C352" s="188" t="s">
        <v>576</v>
      </c>
      <c r="D352" s="188" t="s">
        <v>154</v>
      </c>
      <c r="E352" s="189" t="s">
        <v>1682</v>
      </c>
      <c r="F352" s="190" t="s">
        <v>1683</v>
      </c>
      <c r="G352" s="191" t="s">
        <v>758</v>
      </c>
      <c r="H352" s="192">
        <v>2</v>
      </c>
      <c r="I352" s="193"/>
      <c r="J352" s="194">
        <f>ROUND(I352*H352,2)</f>
        <v>0</v>
      </c>
      <c r="K352" s="195"/>
      <c r="L352" s="40"/>
      <c r="M352" s="196" t="s">
        <v>1</v>
      </c>
      <c r="N352" s="197" t="s">
        <v>43</v>
      </c>
      <c r="O352" s="72"/>
      <c r="P352" s="198">
        <f>O352*H352</f>
        <v>0</v>
      </c>
      <c r="Q352" s="198">
        <v>2.6099999999999999E-3</v>
      </c>
      <c r="R352" s="198">
        <f>Q352*H352</f>
        <v>5.2199999999999998E-3</v>
      </c>
      <c r="S352" s="198">
        <v>0</v>
      </c>
      <c r="T352" s="19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0" t="s">
        <v>229</v>
      </c>
      <c r="AT352" s="200" t="s">
        <v>154</v>
      </c>
      <c r="AU352" s="200" t="s">
        <v>88</v>
      </c>
      <c r="AY352" s="18" t="s">
        <v>151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18" t="s">
        <v>86</v>
      </c>
      <c r="BK352" s="201">
        <f>ROUND(I352*H352,2)</f>
        <v>0</v>
      </c>
      <c r="BL352" s="18" t="s">
        <v>229</v>
      </c>
      <c r="BM352" s="200" t="s">
        <v>1684</v>
      </c>
    </row>
    <row r="353" spans="1:65" s="2" customFormat="1" ht="21.75" customHeight="1">
      <c r="A353" s="35"/>
      <c r="B353" s="36"/>
      <c r="C353" s="250" t="s">
        <v>581</v>
      </c>
      <c r="D353" s="250" t="s">
        <v>291</v>
      </c>
      <c r="E353" s="251" t="s">
        <v>1685</v>
      </c>
      <c r="F353" s="252" t="s">
        <v>1686</v>
      </c>
      <c r="G353" s="253" t="s">
        <v>167</v>
      </c>
      <c r="H353" s="254">
        <v>2</v>
      </c>
      <c r="I353" s="255"/>
      <c r="J353" s="256">
        <f>ROUND(I353*H353,2)</f>
        <v>0</v>
      </c>
      <c r="K353" s="257"/>
      <c r="L353" s="258"/>
      <c r="M353" s="259" t="s">
        <v>1</v>
      </c>
      <c r="N353" s="260" t="s">
        <v>43</v>
      </c>
      <c r="O353" s="72"/>
      <c r="P353" s="198">
        <f>O353*H353</f>
        <v>0</v>
      </c>
      <c r="Q353" s="198">
        <v>4.4999999999999998E-2</v>
      </c>
      <c r="R353" s="198">
        <f>Q353*H353</f>
        <v>0.09</v>
      </c>
      <c r="S353" s="198">
        <v>0</v>
      </c>
      <c r="T353" s="19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323</v>
      </c>
      <c r="AT353" s="200" t="s">
        <v>291</v>
      </c>
      <c r="AU353" s="200" t="s">
        <v>88</v>
      </c>
      <c r="AY353" s="18" t="s">
        <v>151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8" t="s">
        <v>86</v>
      </c>
      <c r="BK353" s="201">
        <f>ROUND(I353*H353,2)</f>
        <v>0</v>
      </c>
      <c r="BL353" s="18" t="s">
        <v>229</v>
      </c>
      <c r="BM353" s="200" t="s">
        <v>1687</v>
      </c>
    </row>
    <row r="354" spans="1:65" s="2" customFormat="1" ht="33" customHeight="1">
      <c r="A354" s="35"/>
      <c r="B354" s="36"/>
      <c r="C354" s="188" t="s">
        <v>585</v>
      </c>
      <c r="D354" s="188" t="s">
        <v>154</v>
      </c>
      <c r="E354" s="189" t="s">
        <v>1688</v>
      </c>
      <c r="F354" s="190" t="s">
        <v>1689</v>
      </c>
      <c r="G354" s="191" t="s">
        <v>758</v>
      </c>
      <c r="H354" s="192">
        <v>2</v>
      </c>
      <c r="I354" s="193"/>
      <c r="J354" s="194">
        <f>ROUND(I354*H354,2)</f>
        <v>0</v>
      </c>
      <c r="K354" s="195"/>
      <c r="L354" s="40"/>
      <c r="M354" s="196" t="s">
        <v>1</v>
      </c>
      <c r="N354" s="197" t="s">
        <v>43</v>
      </c>
      <c r="O354" s="72"/>
      <c r="P354" s="198">
        <f>O354*H354</f>
        <v>0</v>
      </c>
      <c r="Q354" s="198">
        <v>2.0500000000000002E-3</v>
      </c>
      <c r="R354" s="198">
        <f>Q354*H354</f>
        <v>4.1000000000000003E-3</v>
      </c>
      <c r="S354" s="198">
        <v>0</v>
      </c>
      <c r="T354" s="19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0" t="s">
        <v>229</v>
      </c>
      <c r="AT354" s="200" t="s">
        <v>154</v>
      </c>
      <c r="AU354" s="200" t="s">
        <v>88</v>
      </c>
      <c r="AY354" s="18" t="s">
        <v>151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8" t="s">
        <v>86</v>
      </c>
      <c r="BK354" s="201">
        <f>ROUND(I354*H354,2)</f>
        <v>0</v>
      </c>
      <c r="BL354" s="18" t="s">
        <v>229</v>
      </c>
      <c r="BM354" s="200" t="s">
        <v>1690</v>
      </c>
    </row>
    <row r="355" spans="1:65" s="2" customFormat="1" ht="21.75" customHeight="1">
      <c r="A355" s="35"/>
      <c r="B355" s="36"/>
      <c r="C355" s="188" t="s">
        <v>589</v>
      </c>
      <c r="D355" s="188" t="s">
        <v>154</v>
      </c>
      <c r="E355" s="189" t="s">
        <v>1691</v>
      </c>
      <c r="F355" s="190" t="s">
        <v>1692</v>
      </c>
      <c r="G355" s="191" t="s">
        <v>213</v>
      </c>
      <c r="H355" s="192">
        <v>8</v>
      </c>
      <c r="I355" s="193"/>
      <c r="J355" s="194">
        <f>ROUND(I355*H355,2)</f>
        <v>0</v>
      </c>
      <c r="K355" s="195"/>
      <c r="L355" s="40"/>
      <c r="M355" s="196" t="s">
        <v>1</v>
      </c>
      <c r="N355" s="197" t="s">
        <v>43</v>
      </c>
      <c r="O355" s="72"/>
      <c r="P355" s="198">
        <f>O355*H355</f>
        <v>0</v>
      </c>
      <c r="Q355" s="198">
        <v>4.4000000000000002E-4</v>
      </c>
      <c r="R355" s="198">
        <f>Q355*H355</f>
        <v>3.5200000000000001E-3</v>
      </c>
      <c r="S355" s="198">
        <v>0</v>
      </c>
      <c r="T355" s="19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229</v>
      </c>
      <c r="AT355" s="200" t="s">
        <v>154</v>
      </c>
      <c r="AU355" s="200" t="s">
        <v>88</v>
      </c>
      <c r="AY355" s="18" t="s">
        <v>151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18" t="s">
        <v>86</v>
      </c>
      <c r="BK355" s="201">
        <f>ROUND(I355*H355,2)</f>
        <v>0</v>
      </c>
      <c r="BL355" s="18" t="s">
        <v>229</v>
      </c>
      <c r="BM355" s="200" t="s">
        <v>1693</v>
      </c>
    </row>
    <row r="356" spans="1:65" s="13" customFormat="1" ht="11.25">
      <c r="B356" s="202"/>
      <c r="C356" s="203"/>
      <c r="D356" s="204" t="s">
        <v>160</v>
      </c>
      <c r="E356" s="205" t="s">
        <v>1</v>
      </c>
      <c r="F356" s="206" t="s">
        <v>1694</v>
      </c>
      <c r="G356" s="203"/>
      <c r="H356" s="207">
        <v>8</v>
      </c>
      <c r="I356" s="208"/>
      <c r="J356" s="203"/>
      <c r="K356" s="203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160</v>
      </c>
      <c r="AU356" s="213" t="s">
        <v>88</v>
      </c>
      <c r="AV356" s="13" t="s">
        <v>88</v>
      </c>
      <c r="AW356" s="13" t="s">
        <v>34</v>
      </c>
      <c r="AX356" s="13" t="s">
        <v>86</v>
      </c>
      <c r="AY356" s="213" t="s">
        <v>151</v>
      </c>
    </row>
    <row r="357" spans="1:65" s="2" customFormat="1" ht="21.75" customHeight="1">
      <c r="A357" s="35"/>
      <c r="B357" s="36"/>
      <c r="C357" s="188" t="s">
        <v>593</v>
      </c>
      <c r="D357" s="188" t="s">
        <v>154</v>
      </c>
      <c r="E357" s="189" t="s">
        <v>1695</v>
      </c>
      <c r="F357" s="190" t="s">
        <v>1696</v>
      </c>
      <c r="G357" s="191" t="s">
        <v>508</v>
      </c>
      <c r="H357" s="261"/>
      <c r="I357" s="193"/>
      <c r="J357" s="194">
        <f>ROUND(I357*H357,2)</f>
        <v>0</v>
      </c>
      <c r="K357" s="195"/>
      <c r="L357" s="40"/>
      <c r="M357" s="196" t="s">
        <v>1</v>
      </c>
      <c r="N357" s="197" t="s">
        <v>43</v>
      </c>
      <c r="O357" s="72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229</v>
      </c>
      <c r="AT357" s="200" t="s">
        <v>154</v>
      </c>
      <c r="AU357" s="200" t="s">
        <v>88</v>
      </c>
      <c r="AY357" s="18" t="s">
        <v>151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86</v>
      </c>
      <c r="BK357" s="201">
        <f>ROUND(I357*H357,2)</f>
        <v>0</v>
      </c>
      <c r="BL357" s="18" t="s">
        <v>229</v>
      </c>
      <c r="BM357" s="200" t="s">
        <v>1697</v>
      </c>
    </row>
    <row r="358" spans="1:65" s="12" customFormat="1" ht="22.9" customHeight="1">
      <c r="B358" s="172"/>
      <c r="C358" s="173"/>
      <c r="D358" s="174" t="s">
        <v>77</v>
      </c>
      <c r="E358" s="186" t="s">
        <v>1698</v>
      </c>
      <c r="F358" s="186" t="s">
        <v>1699</v>
      </c>
      <c r="G358" s="173"/>
      <c r="H358" s="173"/>
      <c r="I358" s="176"/>
      <c r="J358" s="187">
        <f>BK358</f>
        <v>0</v>
      </c>
      <c r="K358" s="173"/>
      <c r="L358" s="178"/>
      <c r="M358" s="179"/>
      <c r="N358" s="180"/>
      <c r="O358" s="180"/>
      <c r="P358" s="181">
        <f>SUM(P359:P360)</f>
        <v>0</v>
      </c>
      <c r="Q358" s="180"/>
      <c r="R358" s="181">
        <f>SUM(R359:R360)</f>
        <v>2.5190000000000001E-2</v>
      </c>
      <c r="S358" s="180"/>
      <c r="T358" s="182">
        <f>SUM(T359:T360)</f>
        <v>0</v>
      </c>
      <c r="AR358" s="183" t="s">
        <v>88</v>
      </c>
      <c r="AT358" s="184" t="s">
        <v>77</v>
      </c>
      <c r="AU358" s="184" t="s">
        <v>86</v>
      </c>
      <c r="AY358" s="183" t="s">
        <v>151</v>
      </c>
      <c r="BK358" s="185">
        <f>SUM(BK359:BK360)</f>
        <v>0</v>
      </c>
    </row>
    <row r="359" spans="1:65" s="2" customFormat="1" ht="21.75" customHeight="1">
      <c r="A359" s="35"/>
      <c r="B359" s="36"/>
      <c r="C359" s="188" t="s">
        <v>598</v>
      </c>
      <c r="D359" s="188" t="s">
        <v>154</v>
      </c>
      <c r="E359" s="189" t="s">
        <v>1700</v>
      </c>
      <c r="F359" s="190" t="s">
        <v>1701</v>
      </c>
      <c r="G359" s="191" t="s">
        <v>758</v>
      </c>
      <c r="H359" s="192">
        <v>1</v>
      </c>
      <c r="I359" s="193"/>
      <c r="J359" s="194">
        <f>ROUND(I359*H359,2)</f>
        <v>0</v>
      </c>
      <c r="K359" s="195"/>
      <c r="L359" s="40"/>
      <c r="M359" s="196" t="s">
        <v>1</v>
      </c>
      <c r="N359" s="197" t="s">
        <v>43</v>
      </c>
      <c r="O359" s="72"/>
      <c r="P359" s="198">
        <f>O359*H359</f>
        <v>0</v>
      </c>
      <c r="Q359" s="198">
        <v>2.5190000000000001E-2</v>
      </c>
      <c r="R359" s="198">
        <f>Q359*H359</f>
        <v>2.5190000000000001E-2</v>
      </c>
      <c r="S359" s="198">
        <v>0</v>
      </c>
      <c r="T359" s="19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0" t="s">
        <v>229</v>
      </c>
      <c r="AT359" s="200" t="s">
        <v>154</v>
      </c>
      <c r="AU359" s="200" t="s">
        <v>88</v>
      </c>
      <c r="AY359" s="18" t="s">
        <v>151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8" t="s">
        <v>86</v>
      </c>
      <c r="BK359" s="201">
        <f>ROUND(I359*H359,2)</f>
        <v>0</v>
      </c>
      <c r="BL359" s="18" t="s">
        <v>229</v>
      </c>
      <c r="BM359" s="200" t="s">
        <v>1702</v>
      </c>
    </row>
    <row r="360" spans="1:65" s="2" customFormat="1" ht="19.5">
      <c r="A360" s="35"/>
      <c r="B360" s="36"/>
      <c r="C360" s="37"/>
      <c r="D360" s="204" t="s">
        <v>279</v>
      </c>
      <c r="E360" s="37"/>
      <c r="F360" s="246" t="s">
        <v>1703</v>
      </c>
      <c r="G360" s="37"/>
      <c r="H360" s="37"/>
      <c r="I360" s="247"/>
      <c r="J360" s="37"/>
      <c r="K360" s="37"/>
      <c r="L360" s="40"/>
      <c r="M360" s="248"/>
      <c r="N360" s="249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279</v>
      </c>
      <c r="AU360" s="18" t="s">
        <v>88</v>
      </c>
    </row>
    <row r="361" spans="1:65" s="12" customFormat="1" ht="22.9" customHeight="1">
      <c r="B361" s="172"/>
      <c r="C361" s="173"/>
      <c r="D361" s="174" t="s">
        <v>77</v>
      </c>
      <c r="E361" s="186" t="s">
        <v>471</v>
      </c>
      <c r="F361" s="186" t="s">
        <v>472</v>
      </c>
      <c r="G361" s="173"/>
      <c r="H361" s="173"/>
      <c r="I361" s="176"/>
      <c r="J361" s="187">
        <f>BK361</f>
        <v>0</v>
      </c>
      <c r="K361" s="173"/>
      <c r="L361" s="178"/>
      <c r="M361" s="179"/>
      <c r="N361" s="180"/>
      <c r="O361" s="180"/>
      <c r="P361" s="181">
        <f>SUM(P362:P365)</f>
        <v>0</v>
      </c>
      <c r="Q361" s="180"/>
      <c r="R361" s="181">
        <f>SUM(R362:R365)</f>
        <v>1.5E-3</v>
      </c>
      <c r="S361" s="180"/>
      <c r="T361" s="182">
        <f>SUM(T362:T365)</f>
        <v>0</v>
      </c>
      <c r="AR361" s="183" t="s">
        <v>88</v>
      </c>
      <c r="AT361" s="184" t="s">
        <v>77</v>
      </c>
      <c r="AU361" s="184" t="s">
        <v>86</v>
      </c>
      <c r="AY361" s="183" t="s">
        <v>151</v>
      </c>
      <c r="BK361" s="185">
        <f>SUM(BK362:BK365)</f>
        <v>0</v>
      </c>
    </row>
    <row r="362" spans="1:65" s="2" customFormat="1" ht="44.25" customHeight="1">
      <c r="A362" s="35"/>
      <c r="B362" s="36"/>
      <c r="C362" s="188" t="s">
        <v>602</v>
      </c>
      <c r="D362" s="188" t="s">
        <v>154</v>
      </c>
      <c r="E362" s="189" t="s">
        <v>1704</v>
      </c>
      <c r="F362" s="190" t="s">
        <v>1705</v>
      </c>
      <c r="G362" s="191" t="s">
        <v>167</v>
      </c>
      <c r="H362" s="192">
        <v>1</v>
      </c>
      <c r="I362" s="193"/>
      <c r="J362" s="194">
        <f>ROUND(I362*H362,2)</f>
        <v>0</v>
      </c>
      <c r="K362" s="195"/>
      <c r="L362" s="40"/>
      <c r="M362" s="196" t="s">
        <v>1</v>
      </c>
      <c r="N362" s="197" t="s">
        <v>43</v>
      </c>
      <c r="O362" s="72"/>
      <c r="P362" s="198">
        <f>O362*H362</f>
        <v>0</v>
      </c>
      <c r="Q362" s="198">
        <v>0</v>
      </c>
      <c r="R362" s="198">
        <f>Q362*H362</f>
        <v>0</v>
      </c>
      <c r="S362" s="198">
        <v>0</v>
      </c>
      <c r="T362" s="19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0" t="s">
        <v>229</v>
      </c>
      <c r="AT362" s="200" t="s">
        <v>154</v>
      </c>
      <c r="AU362" s="200" t="s">
        <v>88</v>
      </c>
      <c r="AY362" s="18" t="s">
        <v>151</v>
      </c>
      <c r="BE362" s="201">
        <f>IF(N362="základní",J362,0)</f>
        <v>0</v>
      </c>
      <c r="BF362" s="201">
        <f>IF(N362="snížená",J362,0)</f>
        <v>0</v>
      </c>
      <c r="BG362" s="201">
        <f>IF(N362="zákl. přenesená",J362,0)</f>
        <v>0</v>
      </c>
      <c r="BH362" s="201">
        <f>IF(N362="sníž. přenesená",J362,0)</f>
        <v>0</v>
      </c>
      <c r="BI362" s="201">
        <f>IF(N362="nulová",J362,0)</f>
        <v>0</v>
      </c>
      <c r="BJ362" s="18" t="s">
        <v>86</v>
      </c>
      <c r="BK362" s="201">
        <f>ROUND(I362*H362,2)</f>
        <v>0</v>
      </c>
      <c r="BL362" s="18" t="s">
        <v>229</v>
      </c>
      <c r="BM362" s="200" t="s">
        <v>1706</v>
      </c>
    </row>
    <row r="363" spans="1:65" s="2" customFormat="1" ht="21.75" customHeight="1">
      <c r="A363" s="35"/>
      <c r="B363" s="36"/>
      <c r="C363" s="188" t="s">
        <v>607</v>
      </c>
      <c r="D363" s="188" t="s">
        <v>154</v>
      </c>
      <c r="E363" s="189" t="s">
        <v>1707</v>
      </c>
      <c r="F363" s="190" t="s">
        <v>1708</v>
      </c>
      <c r="G363" s="191" t="s">
        <v>167</v>
      </c>
      <c r="H363" s="192">
        <v>1</v>
      </c>
      <c r="I363" s="193"/>
      <c r="J363" s="194">
        <f>ROUND(I363*H363,2)</f>
        <v>0</v>
      </c>
      <c r="K363" s="195"/>
      <c r="L363" s="40"/>
      <c r="M363" s="196" t="s">
        <v>1</v>
      </c>
      <c r="N363" s="197" t="s">
        <v>43</v>
      </c>
      <c r="O363" s="72"/>
      <c r="P363" s="198">
        <f>O363*H363</f>
        <v>0</v>
      </c>
      <c r="Q363" s="198">
        <v>0</v>
      </c>
      <c r="R363" s="198">
        <f>Q363*H363</f>
        <v>0</v>
      </c>
      <c r="S363" s="198">
        <v>0</v>
      </c>
      <c r="T363" s="19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229</v>
      </c>
      <c r="AT363" s="200" t="s">
        <v>154</v>
      </c>
      <c r="AU363" s="200" t="s">
        <v>88</v>
      </c>
      <c r="AY363" s="18" t="s">
        <v>151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8" t="s">
        <v>86</v>
      </c>
      <c r="BK363" s="201">
        <f>ROUND(I363*H363,2)</f>
        <v>0</v>
      </c>
      <c r="BL363" s="18" t="s">
        <v>229</v>
      </c>
      <c r="BM363" s="200" t="s">
        <v>1709</v>
      </c>
    </row>
    <row r="364" spans="1:65" s="2" customFormat="1" ht="33" customHeight="1">
      <c r="A364" s="35"/>
      <c r="B364" s="36"/>
      <c r="C364" s="250" t="s">
        <v>612</v>
      </c>
      <c r="D364" s="250" t="s">
        <v>291</v>
      </c>
      <c r="E364" s="251" t="s">
        <v>1710</v>
      </c>
      <c r="F364" s="252" t="s">
        <v>1711</v>
      </c>
      <c r="G364" s="253" t="s">
        <v>167</v>
      </c>
      <c r="H364" s="254">
        <v>1</v>
      </c>
      <c r="I364" s="255"/>
      <c r="J364" s="256">
        <f>ROUND(I364*H364,2)</f>
        <v>0</v>
      </c>
      <c r="K364" s="257"/>
      <c r="L364" s="258"/>
      <c r="M364" s="259" t="s">
        <v>1</v>
      </c>
      <c r="N364" s="260" t="s">
        <v>43</v>
      </c>
      <c r="O364" s="72"/>
      <c r="P364" s="198">
        <f>O364*H364</f>
        <v>0</v>
      </c>
      <c r="Q364" s="198">
        <v>1.5E-3</v>
      </c>
      <c r="R364" s="198">
        <f>Q364*H364</f>
        <v>1.5E-3</v>
      </c>
      <c r="S364" s="198">
        <v>0</v>
      </c>
      <c r="T364" s="19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323</v>
      </c>
      <c r="AT364" s="200" t="s">
        <v>291</v>
      </c>
      <c r="AU364" s="200" t="s">
        <v>88</v>
      </c>
      <c r="AY364" s="18" t="s">
        <v>151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8" t="s">
        <v>86</v>
      </c>
      <c r="BK364" s="201">
        <f>ROUND(I364*H364,2)</f>
        <v>0</v>
      </c>
      <c r="BL364" s="18" t="s">
        <v>229</v>
      </c>
      <c r="BM364" s="200" t="s">
        <v>1712</v>
      </c>
    </row>
    <row r="365" spans="1:65" s="2" customFormat="1" ht="21.75" customHeight="1">
      <c r="A365" s="35"/>
      <c r="B365" s="36"/>
      <c r="C365" s="188" t="s">
        <v>618</v>
      </c>
      <c r="D365" s="188" t="s">
        <v>154</v>
      </c>
      <c r="E365" s="189" t="s">
        <v>1713</v>
      </c>
      <c r="F365" s="190" t="s">
        <v>1714</v>
      </c>
      <c r="G365" s="191" t="s">
        <v>508</v>
      </c>
      <c r="H365" s="261"/>
      <c r="I365" s="193"/>
      <c r="J365" s="194">
        <f>ROUND(I365*H365,2)</f>
        <v>0</v>
      </c>
      <c r="K365" s="195"/>
      <c r="L365" s="40"/>
      <c r="M365" s="196" t="s">
        <v>1</v>
      </c>
      <c r="N365" s="197" t="s">
        <v>43</v>
      </c>
      <c r="O365" s="72"/>
      <c r="P365" s="198">
        <f>O365*H365</f>
        <v>0</v>
      </c>
      <c r="Q365" s="198">
        <v>0</v>
      </c>
      <c r="R365" s="198">
        <f>Q365*H365</f>
        <v>0</v>
      </c>
      <c r="S365" s="198">
        <v>0</v>
      </c>
      <c r="T365" s="19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0" t="s">
        <v>229</v>
      </c>
      <c r="AT365" s="200" t="s">
        <v>154</v>
      </c>
      <c r="AU365" s="200" t="s">
        <v>88</v>
      </c>
      <c r="AY365" s="18" t="s">
        <v>151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18" t="s">
        <v>86</v>
      </c>
      <c r="BK365" s="201">
        <f>ROUND(I365*H365,2)</f>
        <v>0</v>
      </c>
      <c r="BL365" s="18" t="s">
        <v>229</v>
      </c>
      <c r="BM365" s="200" t="s">
        <v>1715</v>
      </c>
    </row>
    <row r="366" spans="1:65" s="12" customFormat="1" ht="22.9" customHeight="1">
      <c r="B366" s="172"/>
      <c r="C366" s="173"/>
      <c r="D366" s="174" t="s">
        <v>77</v>
      </c>
      <c r="E366" s="186" t="s">
        <v>849</v>
      </c>
      <c r="F366" s="186" t="s">
        <v>850</v>
      </c>
      <c r="G366" s="173"/>
      <c r="H366" s="173"/>
      <c r="I366" s="176"/>
      <c r="J366" s="187">
        <f>BK366</f>
        <v>0</v>
      </c>
      <c r="K366" s="173"/>
      <c r="L366" s="178"/>
      <c r="M366" s="179"/>
      <c r="N366" s="180"/>
      <c r="O366" s="180"/>
      <c r="P366" s="181">
        <f>SUM(P367:P379)</f>
        <v>0</v>
      </c>
      <c r="Q366" s="180"/>
      <c r="R366" s="181">
        <f>SUM(R367:R379)</f>
        <v>0.97595589999999999</v>
      </c>
      <c r="S366" s="180"/>
      <c r="T366" s="182">
        <f>SUM(T367:T379)</f>
        <v>4.725182499999999</v>
      </c>
      <c r="AR366" s="183" t="s">
        <v>88</v>
      </c>
      <c r="AT366" s="184" t="s">
        <v>77</v>
      </c>
      <c r="AU366" s="184" t="s">
        <v>86</v>
      </c>
      <c r="AY366" s="183" t="s">
        <v>151</v>
      </c>
      <c r="BK366" s="185">
        <f>SUM(BK367:BK379)</f>
        <v>0</v>
      </c>
    </row>
    <row r="367" spans="1:65" s="2" customFormat="1" ht="33" customHeight="1">
      <c r="A367" s="35"/>
      <c r="B367" s="36"/>
      <c r="C367" s="188" t="s">
        <v>622</v>
      </c>
      <c r="D367" s="188" t="s">
        <v>154</v>
      </c>
      <c r="E367" s="189" t="s">
        <v>1716</v>
      </c>
      <c r="F367" s="190" t="s">
        <v>1717</v>
      </c>
      <c r="G367" s="191" t="s">
        <v>183</v>
      </c>
      <c r="H367" s="192">
        <v>49.87</v>
      </c>
      <c r="I367" s="193"/>
      <c r="J367" s="194">
        <f>ROUND(I367*H367,2)</f>
        <v>0</v>
      </c>
      <c r="K367" s="195"/>
      <c r="L367" s="40"/>
      <c r="M367" s="196" t="s">
        <v>1</v>
      </c>
      <c r="N367" s="197" t="s">
        <v>43</v>
      </c>
      <c r="O367" s="72"/>
      <c r="P367" s="198">
        <f>O367*H367</f>
        <v>0</v>
      </c>
      <c r="Q367" s="198">
        <v>0</v>
      </c>
      <c r="R367" s="198">
        <f>Q367*H367</f>
        <v>0</v>
      </c>
      <c r="S367" s="198">
        <v>3.075E-2</v>
      </c>
      <c r="T367" s="199">
        <f>S367*H367</f>
        <v>1.5335025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0" t="s">
        <v>229</v>
      </c>
      <c r="AT367" s="200" t="s">
        <v>154</v>
      </c>
      <c r="AU367" s="200" t="s">
        <v>88</v>
      </c>
      <c r="AY367" s="18" t="s">
        <v>151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18" t="s">
        <v>86</v>
      </c>
      <c r="BK367" s="201">
        <f>ROUND(I367*H367,2)</f>
        <v>0</v>
      </c>
      <c r="BL367" s="18" t="s">
        <v>229</v>
      </c>
      <c r="BM367" s="200" t="s">
        <v>1718</v>
      </c>
    </row>
    <row r="368" spans="1:65" s="2" customFormat="1" ht="16.5" customHeight="1">
      <c r="A368" s="35"/>
      <c r="B368" s="36"/>
      <c r="C368" s="188" t="s">
        <v>626</v>
      </c>
      <c r="D368" s="188" t="s">
        <v>154</v>
      </c>
      <c r="E368" s="189" t="s">
        <v>1719</v>
      </c>
      <c r="F368" s="190" t="s">
        <v>1720</v>
      </c>
      <c r="G368" s="191" t="s">
        <v>183</v>
      </c>
      <c r="H368" s="192">
        <v>49.87</v>
      </c>
      <c r="I368" s="193"/>
      <c r="J368" s="194">
        <f>ROUND(I368*H368,2)</f>
        <v>0</v>
      </c>
      <c r="K368" s="195"/>
      <c r="L368" s="40"/>
      <c r="M368" s="196" t="s">
        <v>1</v>
      </c>
      <c r="N368" s="197" t="s">
        <v>43</v>
      </c>
      <c r="O368" s="72"/>
      <c r="P368" s="198">
        <f>O368*H368</f>
        <v>0</v>
      </c>
      <c r="Q368" s="198">
        <v>0</v>
      </c>
      <c r="R368" s="198">
        <f>Q368*H368</f>
        <v>0</v>
      </c>
      <c r="S368" s="198">
        <v>1.6E-2</v>
      </c>
      <c r="T368" s="199">
        <f>S368*H368</f>
        <v>0.79791999999999996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229</v>
      </c>
      <c r="AT368" s="200" t="s">
        <v>154</v>
      </c>
      <c r="AU368" s="200" t="s">
        <v>88</v>
      </c>
      <c r="AY368" s="18" t="s">
        <v>151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86</v>
      </c>
      <c r="BK368" s="201">
        <f>ROUND(I368*H368,2)</f>
        <v>0</v>
      </c>
      <c r="BL368" s="18" t="s">
        <v>229</v>
      </c>
      <c r="BM368" s="200" t="s">
        <v>1721</v>
      </c>
    </row>
    <row r="369" spans="1:65" s="2" customFormat="1" ht="16.5" customHeight="1">
      <c r="A369" s="35"/>
      <c r="B369" s="36"/>
      <c r="C369" s="188" t="s">
        <v>1722</v>
      </c>
      <c r="D369" s="188" t="s">
        <v>154</v>
      </c>
      <c r="E369" s="189" t="s">
        <v>1723</v>
      </c>
      <c r="F369" s="190" t="s">
        <v>1724</v>
      </c>
      <c r="G369" s="191" t="s">
        <v>183</v>
      </c>
      <c r="H369" s="192">
        <v>49.87</v>
      </c>
      <c r="I369" s="193"/>
      <c r="J369" s="194">
        <f>ROUND(I369*H369,2)</f>
        <v>0</v>
      </c>
      <c r="K369" s="195"/>
      <c r="L369" s="40"/>
      <c r="M369" s="196" t="s">
        <v>1</v>
      </c>
      <c r="N369" s="197" t="s">
        <v>43</v>
      </c>
      <c r="O369" s="72"/>
      <c r="P369" s="198">
        <f>O369*H369</f>
        <v>0</v>
      </c>
      <c r="Q369" s="198">
        <v>1.0000000000000001E-5</v>
      </c>
      <c r="R369" s="198">
        <f>Q369*H369</f>
        <v>4.9870000000000003E-4</v>
      </c>
      <c r="S369" s="198">
        <v>0</v>
      </c>
      <c r="T369" s="19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0" t="s">
        <v>229</v>
      </c>
      <c r="AT369" s="200" t="s">
        <v>154</v>
      </c>
      <c r="AU369" s="200" t="s">
        <v>88</v>
      </c>
      <c r="AY369" s="18" t="s">
        <v>151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18" t="s">
        <v>86</v>
      </c>
      <c r="BK369" s="201">
        <f>ROUND(I369*H369,2)</f>
        <v>0</v>
      </c>
      <c r="BL369" s="18" t="s">
        <v>229</v>
      </c>
      <c r="BM369" s="200" t="s">
        <v>1725</v>
      </c>
    </row>
    <row r="370" spans="1:65" s="2" customFormat="1" ht="33" customHeight="1">
      <c r="A370" s="35"/>
      <c r="B370" s="36"/>
      <c r="C370" s="188" t="s">
        <v>1726</v>
      </c>
      <c r="D370" s="188" t="s">
        <v>154</v>
      </c>
      <c r="E370" s="189" t="s">
        <v>1727</v>
      </c>
      <c r="F370" s="190" t="s">
        <v>1728</v>
      </c>
      <c r="G370" s="191" t="s">
        <v>183</v>
      </c>
      <c r="H370" s="192">
        <v>49.87</v>
      </c>
      <c r="I370" s="193"/>
      <c r="J370" s="194">
        <f>ROUND(I370*H370,2)</f>
        <v>0</v>
      </c>
      <c r="K370" s="195"/>
      <c r="L370" s="40"/>
      <c r="M370" s="196" t="s">
        <v>1</v>
      </c>
      <c r="N370" s="197" t="s">
        <v>43</v>
      </c>
      <c r="O370" s="72"/>
      <c r="P370" s="198">
        <f>O370*H370</f>
        <v>0</v>
      </c>
      <c r="Q370" s="198">
        <v>1.9560000000000001E-2</v>
      </c>
      <c r="R370" s="198">
        <f>Q370*H370</f>
        <v>0.97545720000000002</v>
      </c>
      <c r="S370" s="198">
        <v>0</v>
      </c>
      <c r="T370" s="19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0" t="s">
        <v>229</v>
      </c>
      <c r="AT370" s="200" t="s">
        <v>154</v>
      </c>
      <c r="AU370" s="200" t="s">
        <v>88</v>
      </c>
      <c r="AY370" s="18" t="s">
        <v>151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8" t="s">
        <v>86</v>
      </c>
      <c r="BK370" s="201">
        <f>ROUND(I370*H370,2)</f>
        <v>0</v>
      </c>
      <c r="BL370" s="18" t="s">
        <v>229</v>
      </c>
      <c r="BM370" s="200" t="s">
        <v>1729</v>
      </c>
    </row>
    <row r="371" spans="1:65" s="2" customFormat="1" ht="21.75" customHeight="1">
      <c r="A371" s="35"/>
      <c r="B371" s="36"/>
      <c r="C371" s="188" t="s">
        <v>630</v>
      </c>
      <c r="D371" s="188" t="s">
        <v>154</v>
      </c>
      <c r="E371" s="189" t="s">
        <v>1730</v>
      </c>
      <c r="F371" s="190" t="s">
        <v>1731</v>
      </c>
      <c r="G371" s="191" t="s">
        <v>183</v>
      </c>
      <c r="H371" s="192">
        <v>49.87</v>
      </c>
      <c r="I371" s="193"/>
      <c r="J371" s="194">
        <f>ROUND(I371*H371,2)</f>
        <v>0</v>
      </c>
      <c r="K371" s="195"/>
      <c r="L371" s="40"/>
      <c r="M371" s="196" t="s">
        <v>1</v>
      </c>
      <c r="N371" s="197" t="s">
        <v>43</v>
      </c>
      <c r="O371" s="72"/>
      <c r="P371" s="198">
        <f>O371*H371</f>
        <v>0</v>
      </c>
      <c r="Q371" s="198">
        <v>0</v>
      </c>
      <c r="R371" s="198">
        <f>Q371*H371</f>
        <v>0</v>
      </c>
      <c r="S371" s="198">
        <v>1.7999999999999999E-2</v>
      </c>
      <c r="T371" s="199">
        <f>S371*H371</f>
        <v>0.8976599999999999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0" t="s">
        <v>229</v>
      </c>
      <c r="AT371" s="200" t="s">
        <v>154</v>
      </c>
      <c r="AU371" s="200" t="s">
        <v>88</v>
      </c>
      <c r="AY371" s="18" t="s">
        <v>151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8" t="s">
        <v>86</v>
      </c>
      <c r="BK371" s="201">
        <f>ROUND(I371*H371,2)</f>
        <v>0</v>
      </c>
      <c r="BL371" s="18" t="s">
        <v>229</v>
      </c>
      <c r="BM371" s="200" t="s">
        <v>1732</v>
      </c>
    </row>
    <row r="372" spans="1:65" s="15" customFormat="1" ht="11.25">
      <c r="B372" s="225"/>
      <c r="C372" s="226"/>
      <c r="D372" s="204" t="s">
        <v>160</v>
      </c>
      <c r="E372" s="227" t="s">
        <v>1</v>
      </c>
      <c r="F372" s="228" t="s">
        <v>1416</v>
      </c>
      <c r="G372" s="226"/>
      <c r="H372" s="227" t="s">
        <v>1</v>
      </c>
      <c r="I372" s="229"/>
      <c r="J372" s="226"/>
      <c r="K372" s="226"/>
      <c r="L372" s="230"/>
      <c r="M372" s="231"/>
      <c r="N372" s="232"/>
      <c r="O372" s="232"/>
      <c r="P372" s="232"/>
      <c r="Q372" s="232"/>
      <c r="R372" s="232"/>
      <c r="S372" s="232"/>
      <c r="T372" s="233"/>
      <c r="AT372" s="234" t="s">
        <v>160</v>
      </c>
      <c r="AU372" s="234" t="s">
        <v>88</v>
      </c>
      <c r="AV372" s="15" t="s">
        <v>86</v>
      </c>
      <c r="AW372" s="15" t="s">
        <v>34</v>
      </c>
      <c r="AX372" s="15" t="s">
        <v>78</v>
      </c>
      <c r="AY372" s="234" t="s">
        <v>151</v>
      </c>
    </row>
    <row r="373" spans="1:65" s="13" customFormat="1" ht="11.25">
      <c r="B373" s="202"/>
      <c r="C373" s="203"/>
      <c r="D373" s="204" t="s">
        <v>160</v>
      </c>
      <c r="E373" s="205" t="s">
        <v>1</v>
      </c>
      <c r="F373" s="206" t="s">
        <v>1506</v>
      </c>
      <c r="G373" s="203"/>
      <c r="H373" s="207">
        <v>22.23</v>
      </c>
      <c r="I373" s="208"/>
      <c r="J373" s="203"/>
      <c r="K373" s="203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160</v>
      </c>
      <c r="AU373" s="213" t="s">
        <v>88</v>
      </c>
      <c r="AV373" s="13" t="s">
        <v>88</v>
      </c>
      <c r="AW373" s="13" t="s">
        <v>34</v>
      </c>
      <c r="AX373" s="13" t="s">
        <v>78</v>
      </c>
      <c r="AY373" s="213" t="s">
        <v>151</v>
      </c>
    </row>
    <row r="374" spans="1:65" s="15" customFormat="1" ht="11.25">
      <c r="B374" s="225"/>
      <c r="C374" s="226"/>
      <c r="D374" s="204" t="s">
        <v>160</v>
      </c>
      <c r="E374" s="227" t="s">
        <v>1</v>
      </c>
      <c r="F374" s="228" t="s">
        <v>1426</v>
      </c>
      <c r="G374" s="226"/>
      <c r="H374" s="227" t="s">
        <v>1</v>
      </c>
      <c r="I374" s="229"/>
      <c r="J374" s="226"/>
      <c r="K374" s="226"/>
      <c r="L374" s="230"/>
      <c r="M374" s="231"/>
      <c r="N374" s="232"/>
      <c r="O374" s="232"/>
      <c r="P374" s="232"/>
      <c r="Q374" s="232"/>
      <c r="R374" s="232"/>
      <c r="S374" s="232"/>
      <c r="T374" s="233"/>
      <c r="AT374" s="234" t="s">
        <v>160</v>
      </c>
      <c r="AU374" s="234" t="s">
        <v>88</v>
      </c>
      <c r="AV374" s="15" t="s">
        <v>86</v>
      </c>
      <c r="AW374" s="15" t="s">
        <v>34</v>
      </c>
      <c r="AX374" s="15" t="s">
        <v>78</v>
      </c>
      <c r="AY374" s="234" t="s">
        <v>151</v>
      </c>
    </row>
    <row r="375" spans="1:65" s="13" customFormat="1" ht="11.25">
      <c r="B375" s="202"/>
      <c r="C375" s="203"/>
      <c r="D375" s="204" t="s">
        <v>160</v>
      </c>
      <c r="E375" s="205" t="s">
        <v>1</v>
      </c>
      <c r="F375" s="206" t="s">
        <v>495</v>
      </c>
      <c r="G375" s="203"/>
      <c r="H375" s="207">
        <v>24</v>
      </c>
      <c r="I375" s="208"/>
      <c r="J375" s="203"/>
      <c r="K375" s="203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160</v>
      </c>
      <c r="AU375" s="213" t="s">
        <v>88</v>
      </c>
      <c r="AV375" s="13" t="s">
        <v>88</v>
      </c>
      <c r="AW375" s="13" t="s">
        <v>34</v>
      </c>
      <c r="AX375" s="13" t="s">
        <v>78</v>
      </c>
      <c r="AY375" s="213" t="s">
        <v>151</v>
      </c>
    </row>
    <row r="376" spans="1:65" s="13" customFormat="1" ht="11.25">
      <c r="B376" s="202"/>
      <c r="C376" s="203"/>
      <c r="D376" s="204" t="s">
        <v>160</v>
      </c>
      <c r="E376" s="205" t="s">
        <v>1</v>
      </c>
      <c r="F376" s="206" t="s">
        <v>1733</v>
      </c>
      <c r="G376" s="203"/>
      <c r="H376" s="207">
        <v>3.64</v>
      </c>
      <c r="I376" s="208"/>
      <c r="J376" s="203"/>
      <c r="K376" s="203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160</v>
      </c>
      <c r="AU376" s="213" t="s">
        <v>88</v>
      </c>
      <c r="AV376" s="13" t="s">
        <v>88</v>
      </c>
      <c r="AW376" s="13" t="s">
        <v>34</v>
      </c>
      <c r="AX376" s="13" t="s">
        <v>78</v>
      </c>
      <c r="AY376" s="213" t="s">
        <v>151</v>
      </c>
    </row>
    <row r="377" spans="1:65" s="14" customFormat="1" ht="11.25">
      <c r="B377" s="214"/>
      <c r="C377" s="215"/>
      <c r="D377" s="204" t="s">
        <v>160</v>
      </c>
      <c r="E377" s="216" t="s">
        <v>1</v>
      </c>
      <c r="F377" s="217" t="s">
        <v>172</v>
      </c>
      <c r="G377" s="215"/>
      <c r="H377" s="218">
        <v>49.87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160</v>
      </c>
      <c r="AU377" s="224" t="s">
        <v>88</v>
      </c>
      <c r="AV377" s="14" t="s">
        <v>158</v>
      </c>
      <c r="AW377" s="14" t="s">
        <v>34</v>
      </c>
      <c r="AX377" s="14" t="s">
        <v>86</v>
      </c>
      <c r="AY377" s="224" t="s">
        <v>151</v>
      </c>
    </row>
    <row r="378" spans="1:65" s="2" customFormat="1" ht="21.75" customHeight="1">
      <c r="A378" s="35"/>
      <c r="B378" s="36"/>
      <c r="C378" s="188" t="s">
        <v>634</v>
      </c>
      <c r="D378" s="188" t="s">
        <v>154</v>
      </c>
      <c r="E378" s="189" t="s">
        <v>1734</v>
      </c>
      <c r="F378" s="190" t="s">
        <v>1735</v>
      </c>
      <c r="G378" s="191" t="s">
        <v>183</v>
      </c>
      <c r="H378" s="192">
        <v>49.87</v>
      </c>
      <c r="I378" s="193"/>
      <c r="J378" s="194">
        <f>ROUND(I378*H378,2)</f>
        <v>0</v>
      </c>
      <c r="K378" s="195"/>
      <c r="L378" s="40"/>
      <c r="M378" s="196" t="s">
        <v>1</v>
      </c>
      <c r="N378" s="197" t="s">
        <v>43</v>
      </c>
      <c r="O378" s="72"/>
      <c r="P378" s="198">
        <f>O378*H378</f>
        <v>0</v>
      </c>
      <c r="Q378" s="198">
        <v>0</v>
      </c>
      <c r="R378" s="198">
        <f>Q378*H378</f>
        <v>0</v>
      </c>
      <c r="S378" s="198">
        <v>0.03</v>
      </c>
      <c r="T378" s="199">
        <f>S378*H378</f>
        <v>1.4960999999999998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0" t="s">
        <v>229</v>
      </c>
      <c r="AT378" s="200" t="s">
        <v>154</v>
      </c>
      <c r="AU378" s="200" t="s">
        <v>88</v>
      </c>
      <c r="AY378" s="18" t="s">
        <v>151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8" t="s">
        <v>86</v>
      </c>
      <c r="BK378" s="201">
        <f>ROUND(I378*H378,2)</f>
        <v>0</v>
      </c>
      <c r="BL378" s="18" t="s">
        <v>229</v>
      </c>
      <c r="BM378" s="200" t="s">
        <v>1736</v>
      </c>
    </row>
    <row r="379" spans="1:65" s="2" customFormat="1" ht="21.75" customHeight="1">
      <c r="A379" s="35"/>
      <c r="B379" s="36"/>
      <c r="C379" s="188" t="s">
        <v>638</v>
      </c>
      <c r="D379" s="188" t="s">
        <v>154</v>
      </c>
      <c r="E379" s="189" t="s">
        <v>895</v>
      </c>
      <c r="F379" s="190" t="s">
        <v>896</v>
      </c>
      <c r="G379" s="191" t="s">
        <v>508</v>
      </c>
      <c r="H379" s="261"/>
      <c r="I379" s="193"/>
      <c r="J379" s="194">
        <f>ROUND(I379*H379,2)</f>
        <v>0</v>
      </c>
      <c r="K379" s="195"/>
      <c r="L379" s="40"/>
      <c r="M379" s="196" t="s">
        <v>1</v>
      </c>
      <c r="N379" s="197" t="s">
        <v>43</v>
      </c>
      <c r="O379" s="72"/>
      <c r="P379" s="198">
        <f>O379*H379</f>
        <v>0</v>
      </c>
      <c r="Q379" s="198">
        <v>0</v>
      </c>
      <c r="R379" s="198">
        <f>Q379*H379</f>
        <v>0</v>
      </c>
      <c r="S379" s="198">
        <v>0</v>
      </c>
      <c r="T379" s="199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0" t="s">
        <v>229</v>
      </c>
      <c r="AT379" s="200" t="s">
        <v>154</v>
      </c>
      <c r="AU379" s="200" t="s">
        <v>88</v>
      </c>
      <c r="AY379" s="18" t="s">
        <v>151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18" t="s">
        <v>86</v>
      </c>
      <c r="BK379" s="201">
        <f>ROUND(I379*H379,2)</f>
        <v>0</v>
      </c>
      <c r="BL379" s="18" t="s">
        <v>229</v>
      </c>
      <c r="BM379" s="200" t="s">
        <v>1737</v>
      </c>
    </row>
    <row r="380" spans="1:65" s="12" customFormat="1" ht="22.9" customHeight="1">
      <c r="B380" s="172"/>
      <c r="C380" s="173"/>
      <c r="D380" s="174" t="s">
        <v>77</v>
      </c>
      <c r="E380" s="186" t="s">
        <v>1273</v>
      </c>
      <c r="F380" s="186" t="s">
        <v>1274</v>
      </c>
      <c r="G380" s="173"/>
      <c r="H380" s="173"/>
      <c r="I380" s="176"/>
      <c r="J380" s="187">
        <f>BK380</f>
        <v>0</v>
      </c>
      <c r="K380" s="173"/>
      <c r="L380" s="178"/>
      <c r="M380" s="179"/>
      <c r="N380" s="180"/>
      <c r="O380" s="180"/>
      <c r="P380" s="181">
        <f>SUM(P381:P410)</f>
        <v>0</v>
      </c>
      <c r="Q380" s="180"/>
      <c r="R380" s="181">
        <f>SUM(R381:R410)</f>
        <v>0.289132</v>
      </c>
      <c r="S380" s="180"/>
      <c r="T380" s="182">
        <f>SUM(T381:T410)</f>
        <v>0</v>
      </c>
      <c r="AR380" s="183" t="s">
        <v>88</v>
      </c>
      <c r="AT380" s="184" t="s">
        <v>77</v>
      </c>
      <c r="AU380" s="184" t="s">
        <v>86</v>
      </c>
      <c r="AY380" s="183" t="s">
        <v>151</v>
      </c>
      <c r="BK380" s="185">
        <f>SUM(BK381:BK410)</f>
        <v>0</v>
      </c>
    </row>
    <row r="381" spans="1:65" s="2" customFormat="1" ht="21.75" customHeight="1">
      <c r="A381" s="35"/>
      <c r="B381" s="36"/>
      <c r="C381" s="188" t="s">
        <v>642</v>
      </c>
      <c r="D381" s="188" t="s">
        <v>154</v>
      </c>
      <c r="E381" s="189" t="s">
        <v>1738</v>
      </c>
      <c r="F381" s="190" t="s">
        <v>1739</v>
      </c>
      <c r="G381" s="191" t="s">
        <v>183</v>
      </c>
      <c r="H381" s="192">
        <v>19.28</v>
      </c>
      <c r="I381" s="193"/>
      <c r="J381" s="194">
        <f>ROUND(I381*H381,2)</f>
        <v>0</v>
      </c>
      <c r="K381" s="195"/>
      <c r="L381" s="40"/>
      <c r="M381" s="196" t="s">
        <v>1</v>
      </c>
      <c r="N381" s="197" t="s">
        <v>43</v>
      </c>
      <c r="O381" s="72"/>
      <c r="P381" s="198">
        <f>O381*H381</f>
        <v>0</v>
      </c>
      <c r="Q381" s="198">
        <v>1.223E-2</v>
      </c>
      <c r="R381" s="198">
        <f>Q381*H381</f>
        <v>0.23579440000000002</v>
      </c>
      <c r="S381" s="198">
        <v>0</v>
      </c>
      <c r="T381" s="199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0" t="s">
        <v>229</v>
      </c>
      <c r="AT381" s="200" t="s">
        <v>154</v>
      </c>
      <c r="AU381" s="200" t="s">
        <v>88</v>
      </c>
      <c r="AY381" s="18" t="s">
        <v>151</v>
      </c>
      <c r="BE381" s="201">
        <f>IF(N381="základní",J381,0)</f>
        <v>0</v>
      </c>
      <c r="BF381" s="201">
        <f>IF(N381="snížená",J381,0)</f>
        <v>0</v>
      </c>
      <c r="BG381" s="201">
        <f>IF(N381="zákl. přenesená",J381,0)</f>
        <v>0</v>
      </c>
      <c r="BH381" s="201">
        <f>IF(N381="sníž. přenesená",J381,0)</f>
        <v>0</v>
      </c>
      <c r="BI381" s="201">
        <f>IF(N381="nulová",J381,0)</f>
        <v>0</v>
      </c>
      <c r="BJ381" s="18" t="s">
        <v>86</v>
      </c>
      <c r="BK381" s="201">
        <f>ROUND(I381*H381,2)</f>
        <v>0</v>
      </c>
      <c r="BL381" s="18" t="s">
        <v>229</v>
      </c>
      <c r="BM381" s="200" t="s">
        <v>1740</v>
      </c>
    </row>
    <row r="382" spans="1:65" s="15" customFormat="1" ht="11.25">
      <c r="B382" s="225"/>
      <c r="C382" s="226"/>
      <c r="D382" s="204" t="s">
        <v>160</v>
      </c>
      <c r="E382" s="227" t="s">
        <v>1</v>
      </c>
      <c r="F382" s="228" t="s">
        <v>1418</v>
      </c>
      <c r="G382" s="226"/>
      <c r="H382" s="227" t="s">
        <v>1</v>
      </c>
      <c r="I382" s="229"/>
      <c r="J382" s="226"/>
      <c r="K382" s="226"/>
      <c r="L382" s="230"/>
      <c r="M382" s="231"/>
      <c r="N382" s="232"/>
      <c r="O382" s="232"/>
      <c r="P382" s="232"/>
      <c r="Q382" s="232"/>
      <c r="R382" s="232"/>
      <c r="S382" s="232"/>
      <c r="T382" s="233"/>
      <c r="AT382" s="234" t="s">
        <v>160</v>
      </c>
      <c r="AU382" s="234" t="s">
        <v>88</v>
      </c>
      <c r="AV382" s="15" t="s">
        <v>86</v>
      </c>
      <c r="AW382" s="15" t="s">
        <v>34</v>
      </c>
      <c r="AX382" s="15" t="s">
        <v>78</v>
      </c>
      <c r="AY382" s="234" t="s">
        <v>151</v>
      </c>
    </row>
    <row r="383" spans="1:65" s="13" customFormat="1" ht="11.25">
      <c r="B383" s="202"/>
      <c r="C383" s="203"/>
      <c r="D383" s="204" t="s">
        <v>160</v>
      </c>
      <c r="E383" s="205" t="s">
        <v>1</v>
      </c>
      <c r="F383" s="206" t="s">
        <v>1741</v>
      </c>
      <c r="G383" s="203"/>
      <c r="H383" s="207">
        <v>6.5</v>
      </c>
      <c r="I383" s="208"/>
      <c r="J383" s="203"/>
      <c r="K383" s="203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160</v>
      </c>
      <c r="AU383" s="213" t="s">
        <v>88</v>
      </c>
      <c r="AV383" s="13" t="s">
        <v>88</v>
      </c>
      <c r="AW383" s="13" t="s">
        <v>34</v>
      </c>
      <c r="AX383" s="13" t="s">
        <v>78</v>
      </c>
      <c r="AY383" s="213" t="s">
        <v>151</v>
      </c>
    </row>
    <row r="384" spans="1:65" s="15" customFormat="1" ht="11.25">
      <c r="B384" s="225"/>
      <c r="C384" s="226"/>
      <c r="D384" s="204" t="s">
        <v>160</v>
      </c>
      <c r="E384" s="227" t="s">
        <v>1</v>
      </c>
      <c r="F384" s="228" t="s">
        <v>1422</v>
      </c>
      <c r="G384" s="226"/>
      <c r="H384" s="227" t="s">
        <v>1</v>
      </c>
      <c r="I384" s="229"/>
      <c r="J384" s="226"/>
      <c r="K384" s="226"/>
      <c r="L384" s="230"/>
      <c r="M384" s="231"/>
      <c r="N384" s="232"/>
      <c r="O384" s="232"/>
      <c r="P384" s="232"/>
      <c r="Q384" s="232"/>
      <c r="R384" s="232"/>
      <c r="S384" s="232"/>
      <c r="T384" s="233"/>
      <c r="AT384" s="234" t="s">
        <v>160</v>
      </c>
      <c r="AU384" s="234" t="s">
        <v>88</v>
      </c>
      <c r="AV384" s="15" t="s">
        <v>86</v>
      </c>
      <c r="AW384" s="15" t="s">
        <v>34</v>
      </c>
      <c r="AX384" s="15" t="s">
        <v>78</v>
      </c>
      <c r="AY384" s="234" t="s">
        <v>151</v>
      </c>
    </row>
    <row r="385" spans="1:65" s="13" customFormat="1" ht="11.25">
      <c r="B385" s="202"/>
      <c r="C385" s="203"/>
      <c r="D385" s="204" t="s">
        <v>160</v>
      </c>
      <c r="E385" s="205" t="s">
        <v>1</v>
      </c>
      <c r="F385" s="206" t="s">
        <v>1742</v>
      </c>
      <c r="G385" s="203"/>
      <c r="H385" s="207">
        <v>2.16</v>
      </c>
      <c r="I385" s="208"/>
      <c r="J385" s="203"/>
      <c r="K385" s="203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160</v>
      </c>
      <c r="AU385" s="213" t="s">
        <v>88</v>
      </c>
      <c r="AV385" s="13" t="s">
        <v>88</v>
      </c>
      <c r="AW385" s="13" t="s">
        <v>34</v>
      </c>
      <c r="AX385" s="13" t="s">
        <v>78</v>
      </c>
      <c r="AY385" s="213" t="s">
        <v>151</v>
      </c>
    </row>
    <row r="386" spans="1:65" s="15" customFormat="1" ht="11.25">
      <c r="B386" s="225"/>
      <c r="C386" s="226"/>
      <c r="D386" s="204" t="s">
        <v>160</v>
      </c>
      <c r="E386" s="227" t="s">
        <v>1</v>
      </c>
      <c r="F386" s="228" t="s">
        <v>1424</v>
      </c>
      <c r="G386" s="226"/>
      <c r="H386" s="227" t="s">
        <v>1</v>
      </c>
      <c r="I386" s="229"/>
      <c r="J386" s="226"/>
      <c r="K386" s="226"/>
      <c r="L386" s="230"/>
      <c r="M386" s="231"/>
      <c r="N386" s="232"/>
      <c r="O386" s="232"/>
      <c r="P386" s="232"/>
      <c r="Q386" s="232"/>
      <c r="R386" s="232"/>
      <c r="S386" s="232"/>
      <c r="T386" s="233"/>
      <c r="AT386" s="234" t="s">
        <v>160</v>
      </c>
      <c r="AU386" s="234" t="s">
        <v>88</v>
      </c>
      <c r="AV386" s="15" t="s">
        <v>86</v>
      </c>
      <c r="AW386" s="15" t="s">
        <v>34</v>
      </c>
      <c r="AX386" s="15" t="s">
        <v>78</v>
      </c>
      <c r="AY386" s="234" t="s">
        <v>151</v>
      </c>
    </row>
    <row r="387" spans="1:65" s="13" customFormat="1" ht="11.25">
      <c r="B387" s="202"/>
      <c r="C387" s="203"/>
      <c r="D387" s="204" t="s">
        <v>160</v>
      </c>
      <c r="E387" s="205" t="s">
        <v>1</v>
      </c>
      <c r="F387" s="206" t="s">
        <v>1743</v>
      </c>
      <c r="G387" s="203"/>
      <c r="H387" s="207">
        <v>10.62</v>
      </c>
      <c r="I387" s="208"/>
      <c r="J387" s="203"/>
      <c r="K387" s="203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160</v>
      </c>
      <c r="AU387" s="213" t="s">
        <v>88</v>
      </c>
      <c r="AV387" s="13" t="s">
        <v>88</v>
      </c>
      <c r="AW387" s="13" t="s">
        <v>34</v>
      </c>
      <c r="AX387" s="13" t="s">
        <v>78</v>
      </c>
      <c r="AY387" s="213" t="s">
        <v>151</v>
      </c>
    </row>
    <row r="388" spans="1:65" s="14" customFormat="1" ht="11.25">
      <c r="B388" s="214"/>
      <c r="C388" s="215"/>
      <c r="D388" s="204" t="s">
        <v>160</v>
      </c>
      <c r="E388" s="216" t="s">
        <v>1</v>
      </c>
      <c r="F388" s="217" t="s">
        <v>172</v>
      </c>
      <c r="G388" s="215"/>
      <c r="H388" s="218">
        <v>19.28</v>
      </c>
      <c r="I388" s="219"/>
      <c r="J388" s="215"/>
      <c r="K388" s="215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160</v>
      </c>
      <c r="AU388" s="224" t="s">
        <v>88</v>
      </c>
      <c r="AV388" s="14" t="s">
        <v>158</v>
      </c>
      <c r="AW388" s="14" t="s">
        <v>34</v>
      </c>
      <c r="AX388" s="14" t="s">
        <v>86</v>
      </c>
      <c r="AY388" s="224" t="s">
        <v>151</v>
      </c>
    </row>
    <row r="389" spans="1:65" s="2" customFormat="1" ht="21.75" customHeight="1">
      <c r="A389" s="35"/>
      <c r="B389" s="36"/>
      <c r="C389" s="188" t="s">
        <v>646</v>
      </c>
      <c r="D389" s="188" t="s">
        <v>154</v>
      </c>
      <c r="E389" s="189" t="s">
        <v>1744</v>
      </c>
      <c r="F389" s="190" t="s">
        <v>1745</v>
      </c>
      <c r="G389" s="191" t="s">
        <v>183</v>
      </c>
      <c r="H389" s="192">
        <v>1.44</v>
      </c>
      <c r="I389" s="193"/>
      <c r="J389" s="194">
        <f>ROUND(I389*H389,2)</f>
        <v>0</v>
      </c>
      <c r="K389" s="195"/>
      <c r="L389" s="40"/>
      <c r="M389" s="196" t="s">
        <v>1</v>
      </c>
      <c r="N389" s="197" t="s">
        <v>43</v>
      </c>
      <c r="O389" s="72"/>
      <c r="P389" s="198">
        <f>O389*H389</f>
        <v>0</v>
      </c>
      <c r="Q389" s="198">
        <v>1.2540000000000001E-2</v>
      </c>
      <c r="R389" s="198">
        <f>Q389*H389</f>
        <v>1.80576E-2</v>
      </c>
      <c r="S389" s="198">
        <v>0</v>
      </c>
      <c r="T389" s="199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0" t="s">
        <v>229</v>
      </c>
      <c r="AT389" s="200" t="s">
        <v>154</v>
      </c>
      <c r="AU389" s="200" t="s">
        <v>88</v>
      </c>
      <c r="AY389" s="18" t="s">
        <v>151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8" t="s">
        <v>86</v>
      </c>
      <c r="BK389" s="201">
        <f>ROUND(I389*H389,2)</f>
        <v>0</v>
      </c>
      <c r="BL389" s="18" t="s">
        <v>229</v>
      </c>
      <c r="BM389" s="200" t="s">
        <v>1746</v>
      </c>
    </row>
    <row r="390" spans="1:65" s="15" customFormat="1" ht="11.25">
      <c r="B390" s="225"/>
      <c r="C390" s="226"/>
      <c r="D390" s="204" t="s">
        <v>160</v>
      </c>
      <c r="E390" s="227" t="s">
        <v>1</v>
      </c>
      <c r="F390" s="228" t="s">
        <v>1420</v>
      </c>
      <c r="G390" s="226"/>
      <c r="H390" s="227" t="s">
        <v>1</v>
      </c>
      <c r="I390" s="229"/>
      <c r="J390" s="226"/>
      <c r="K390" s="226"/>
      <c r="L390" s="230"/>
      <c r="M390" s="231"/>
      <c r="N390" s="232"/>
      <c r="O390" s="232"/>
      <c r="P390" s="232"/>
      <c r="Q390" s="232"/>
      <c r="R390" s="232"/>
      <c r="S390" s="232"/>
      <c r="T390" s="233"/>
      <c r="AT390" s="234" t="s">
        <v>160</v>
      </c>
      <c r="AU390" s="234" t="s">
        <v>88</v>
      </c>
      <c r="AV390" s="15" t="s">
        <v>86</v>
      </c>
      <c r="AW390" s="15" t="s">
        <v>34</v>
      </c>
      <c r="AX390" s="15" t="s">
        <v>78</v>
      </c>
      <c r="AY390" s="234" t="s">
        <v>151</v>
      </c>
    </row>
    <row r="391" spans="1:65" s="13" customFormat="1" ht="11.25">
      <c r="B391" s="202"/>
      <c r="C391" s="203"/>
      <c r="D391" s="204" t="s">
        <v>160</v>
      </c>
      <c r="E391" s="205" t="s">
        <v>1</v>
      </c>
      <c r="F391" s="206" t="s">
        <v>1747</v>
      </c>
      <c r="G391" s="203"/>
      <c r="H391" s="207">
        <v>1.44</v>
      </c>
      <c r="I391" s="208"/>
      <c r="J391" s="203"/>
      <c r="K391" s="203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160</v>
      </c>
      <c r="AU391" s="213" t="s">
        <v>88</v>
      </c>
      <c r="AV391" s="13" t="s">
        <v>88</v>
      </c>
      <c r="AW391" s="13" t="s">
        <v>34</v>
      </c>
      <c r="AX391" s="13" t="s">
        <v>78</v>
      </c>
      <c r="AY391" s="213" t="s">
        <v>151</v>
      </c>
    </row>
    <row r="392" spans="1:65" s="14" customFormat="1" ht="11.25">
      <c r="B392" s="214"/>
      <c r="C392" s="215"/>
      <c r="D392" s="204" t="s">
        <v>160</v>
      </c>
      <c r="E392" s="216" t="s">
        <v>1</v>
      </c>
      <c r="F392" s="217" t="s">
        <v>172</v>
      </c>
      <c r="G392" s="215"/>
      <c r="H392" s="218">
        <v>1.44</v>
      </c>
      <c r="I392" s="219"/>
      <c r="J392" s="215"/>
      <c r="K392" s="215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160</v>
      </c>
      <c r="AU392" s="224" t="s">
        <v>88</v>
      </c>
      <c r="AV392" s="14" t="s">
        <v>158</v>
      </c>
      <c r="AW392" s="14" t="s">
        <v>34</v>
      </c>
      <c r="AX392" s="14" t="s">
        <v>86</v>
      </c>
      <c r="AY392" s="224" t="s">
        <v>151</v>
      </c>
    </row>
    <row r="393" spans="1:65" s="2" customFormat="1" ht="21.75" customHeight="1">
      <c r="A393" s="35"/>
      <c r="B393" s="36"/>
      <c r="C393" s="188" t="s">
        <v>650</v>
      </c>
      <c r="D393" s="188" t="s">
        <v>154</v>
      </c>
      <c r="E393" s="189" t="s">
        <v>1748</v>
      </c>
      <c r="F393" s="190" t="s">
        <v>1749</v>
      </c>
      <c r="G393" s="191" t="s">
        <v>213</v>
      </c>
      <c r="H393" s="192">
        <v>4</v>
      </c>
      <c r="I393" s="193"/>
      <c r="J393" s="194">
        <f>ROUND(I393*H393,2)</f>
        <v>0</v>
      </c>
      <c r="K393" s="195"/>
      <c r="L393" s="40"/>
      <c r="M393" s="196" t="s">
        <v>1</v>
      </c>
      <c r="N393" s="197" t="s">
        <v>43</v>
      </c>
      <c r="O393" s="72"/>
      <c r="P393" s="198">
        <f>O393*H393</f>
        <v>0</v>
      </c>
      <c r="Q393" s="198">
        <v>8.8199999999999997E-3</v>
      </c>
      <c r="R393" s="198">
        <f>Q393*H393</f>
        <v>3.5279999999999999E-2</v>
      </c>
      <c r="S393" s="198">
        <v>0</v>
      </c>
      <c r="T393" s="19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0" t="s">
        <v>229</v>
      </c>
      <c r="AT393" s="200" t="s">
        <v>154</v>
      </c>
      <c r="AU393" s="200" t="s">
        <v>88</v>
      </c>
      <c r="AY393" s="18" t="s">
        <v>151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86</v>
      </c>
      <c r="BK393" s="201">
        <f>ROUND(I393*H393,2)</f>
        <v>0</v>
      </c>
      <c r="BL393" s="18" t="s">
        <v>229</v>
      </c>
      <c r="BM393" s="200" t="s">
        <v>1750</v>
      </c>
    </row>
    <row r="394" spans="1:65" s="2" customFormat="1" ht="33" customHeight="1">
      <c r="A394" s="35"/>
      <c r="B394" s="36"/>
      <c r="C394" s="188" t="s">
        <v>654</v>
      </c>
      <c r="D394" s="188" t="s">
        <v>154</v>
      </c>
      <c r="E394" s="189" t="s">
        <v>1751</v>
      </c>
      <c r="F394" s="190" t="s">
        <v>1752</v>
      </c>
      <c r="G394" s="191" t="s">
        <v>183</v>
      </c>
      <c r="H394" s="192">
        <v>62.47</v>
      </c>
      <c r="I394" s="193"/>
      <c r="J394" s="194">
        <f>ROUND(I394*H394,2)</f>
        <v>0</v>
      </c>
      <c r="K394" s="195"/>
      <c r="L394" s="40"/>
      <c r="M394" s="196" t="s">
        <v>1</v>
      </c>
      <c r="N394" s="197" t="s">
        <v>43</v>
      </c>
      <c r="O394" s="72"/>
      <c r="P394" s="198">
        <f>O394*H394</f>
        <v>0</v>
      </c>
      <c r="Q394" s="198">
        <v>0</v>
      </c>
      <c r="R394" s="198">
        <f>Q394*H394</f>
        <v>0</v>
      </c>
      <c r="S394" s="198">
        <v>0</v>
      </c>
      <c r="T394" s="199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229</v>
      </c>
      <c r="AT394" s="200" t="s">
        <v>154</v>
      </c>
      <c r="AU394" s="200" t="s">
        <v>88</v>
      </c>
      <c r="AY394" s="18" t="s">
        <v>151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8" t="s">
        <v>86</v>
      </c>
      <c r="BK394" s="201">
        <f>ROUND(I394*H394,2)</f>
        <v>0</v>
      </c>
      <c r="BL394" s="18" t="s">
        <v>229</v>
      </c>
      <c r="BM394" s="200" t="s">
        <v>1753</v>
      </c>
    </row>
    <row r="395" spans="1:65" s="15" customFormat="1" ht="11.25">
      <c r="B395" s="225"/>
      <c r="C395" s="226"/>
      <c r="D395" s="204" t="s">
        <v>160</v>
      </c>
      <c r="E395" s="227" t="s">
        <v>1</v>
      </c>
      <c r="F395" s="228" t="s">
        <v>1416</v>
      </c>
      <c r="G395" s="226"/>
      <c r="H395" s="227" t="s">
        <v>1</v>
      </c>
      <c r="I395" s="229"/>
      <c r="J395" s="226"/>
      <c r="K395" s="226"/>
      <c r="L395" s="230"/>
      <c r="M395" s="231"/>
      <c r="N395" s="232"/>
      <c r="O395" s="232"/>
      <c r="P395" s="232"/>
      <c r="Q395" s="232"/>
      <c r="R395" s="232"/>
      <c r="S395" s="232"/>
      <c r="T395" s="233"/>
      <c r="AT395" s="234" t="s">
        <v>160</v>
      </c>
      <c r="AU395" s="234" t="s">
        <v>88</v>
      </c>
      <c r="AV395" s="15" t="s">
        <v>86</v>
      </c>
      <c r="AW395" s="15" t="s">
        <v>34</v>
      </c>
      <c r="AX395" s="15" t="s">
        <v>78</v>
      </c>
      <c r="AY395" s="234" t="s">
        <v>151</v>
      </c>
    </row>
    <row r="396" spans="1:65" s="13" customFormat="1" ht="11.25">
      <c r="B396" s="202"/>
      <c r="C396" s="203"/>
      <c r="D396" s="204" t="s">
        <v>160</v>
      </c>
      <c r="E396" s="205" t="s">
        <v>1</v>
      </c>
      <c r="F396" s="206" t="s">
        <v>1506</v>
      </c>
      <c r="G396" s="203"/>
      <c r="H396" s="207">
        <v>22.23</v>
      </c>
      <c r="I396" s="208"/>
      <c r="J396" s="203"/>
      <c r="K396" s="203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160</v>
      </c>
      <c r="AU396" s="213" t="s">
        <v>88</v>
      </c>
      <c r="AV396" s="13" t="s">
        <v>88</v>
      </c>
      <c r="AW396" s="13" t="s">
        <v>34</v>
      </c>
      <c r="AX396" s="13" t="s">
        <v>78</v>
      </c>
      <c r="AY396" s="213" t="s">
        <v>151</v>
      </c>
    </row>
    <row r="397" spans="1:65" s="15" customFormat="1" ht="11.25">
      <c r="B397" s="225"/>
      <c r="C397" s="226"/>
      <c r="D397" s="204" t="s">
        <v>160</v>
      </c>
      <c r="E397" s="227" t="s">
        <v>1</v>
      </c>
      <c r="F397" s="228" t="s">
        <v>1472</v>
      </c>
      <c r="G397" s="226"/>
      <c r="H397" s="227" t="s">
        <v>1</v>
      </c>
      <c r="I397" s="229"/>
      <c r="J397" s="226"/>
      <c r="K397" s="226"/>
      <c r="L397" s="230"/>
      <c r="M397" s="231"/>
      <c r="N397" s="232"/>
      <c r="O397" s="232"/>
      <c r="P397" s="232"/>
      <c r="Q397" s="232"/>
      <c r="R397" s="232"/>
      <c r="S397" s="232"/>
      <c r="T397" s="233"/>
      <c r="AT397" s="234" t="s">
        <v>160</v>
      </c>
      <c r="AU397" s="234" t="s">
        <v>88</v>
      </c>
      <c r="AV397" s="15" t="s">
        <v>86</v>
      </c>
      <c r="AW397" s="15" t="s">
        <v>34</v>
      </c>
      <c r="AX397" s="15" t="s">
        <v>78</v>
      </c>
      <c r="AY397" s="234" t="s">
        <v>151</v>
      </c>
    </row>
    <row r="398" spans="1:65" s="13" customFormat="1" ht="11.25">
      <c r="B398" s="202"/>
      <c r="C398" s="203"/>
      <c r="D398" s="204" t="s">
        <v>160</v>
      </c>
      <c r="E398" s="205" t="s">
        <v>1</v>
      </c>
      <c r="F398" s="206" t="s">
        <v>1754</v>
      </c>
      <c r="G398" s="203"/>
      <c r="H398" s="207">
        <v>12.6</v>
      </c>
      <c r="I398" s="208"/>
      <c r="J398" s="203"/>
      <c r="K398" s="203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160</v>
      </c>
      <c r="AU398" s="213" t="s">
        <v>88</v>
      </c>
      <c r="AV398" s="13" t="s">
        <v>88</v>
      </c>
      <c r="AW398" s="13" t="s">
        <v>34</v>
      </c>
      <c r="AX398" s="13" t="s">
        <v>78</v>
      </c>
      <c r="AY398" s="213" t="s">
        <v>151</v>
      </c>
    </row>
    <row r="399" spans="1:65" s="15" customFormat="1" ht="11.25">
      <c r="B399" s="225"/>
      <c r="C399" s="226"/>
      <c r="D399" s="204" t="s">
        <v>160</v>
      </c>
      <c r="E399" s="227" t="s">
        <v>1</v>
      </c>
      <c r="F399" s="228" t="s">
        <v>1426</v>
      </c>
      <c r="G399" s="226"/>
      <c r="H399" s="227" t="s">
        <v>1</v>
      </c>
      <c r="I399" s="229"/>
      <c r="J399" s="226"/>
      <c r="K399" s="226"/>
      <c r="L399" s="230"/>
      <c r="M399" s="231"/>
      <c r="N399" s="232"/>
      <c r="O399" s="232"/>
      <c r="P399" s="232"/>
      <c r="Q399" s="232"/>
      <c r="R399" s="232"/>
      <c r="S399" s="232"/>
      <c r="T399" s="233"/>
      <c r="AT399" s="234" t="s">
        <v>160</v>
      </c>
      <c r="AU399" s="234" t="s">
        <v>88</v>
      </c>
      <c r="AV399" s="15" t="s">
        <v>86</v>
      </c>
      <c r="AW399" s="15" t="s">
        <v>34</v>
      </c>
      <c r="AX399" s="15" t="s">
        <v>78</v>
      </c>
      <c r="AY399" s="234" t="s">
        <v>151</v>
      </c>
    </row>
    <row r="400" spans="1:65" s="13" customFormat="1" ht="11.25">
      <c r="B400" s="202"/>
      <c r="C400" s="203"/>
      <c r="D400" s="204" t="s">
        <v>160</v>
      </c>
      <c r="E400" s="205" t="s">
        <v>1</v>
      </c>
      <c r="F400" s="206" t="s">
        <v>1507</v>
      </c>
      <c r="G400" s="203"/>
      <c r="H400" s="207">
        <v>24</v>
      </c>
      <c r="I400" s="208"/>
      <c r="J400" s="203"/>
      <c r="K400" s="203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160</v>
      </c>
      <c r="AU400" s="213" t="s">
        <v>88</v>
      </c>
      <c r="AV400" s="13" t="s">
        <v>88</v>
      </c>
      <c r="AW400" s="13" t="s">
        <v>34</v>
      </c>
      <c r="AX400" s="13" t="s">
        <v>78</v>
      </c>
      <c r="AY400" s="213" t="s">
        <v>151</v>
      </c>
    </row>
    <row r="401" spans="1:65" s="13" customFormat="1" ht="11.25">
      <c r="B401" s="202"/>
      <c r="C401" s="203"/>
      <c r="D401" s="204" t="s">
        <v>160</v>
      </c>
      <c r="E401" s="205" t="s">
        <v>1</v>
      </c>
      <c r="F401" s="206" t="s">
        <v>1508</v>
      </c>
      <c r="G401" s="203"/>
      <c r="H401" s="207">
        <v>3.64</v>
      </c>
      <c r="I401" s="208"/>
      <c r="J401" s="203"/>
      <c r="K401" s="203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160</v>
      </c>
      <c r="AU401" s="213" t="s">
        <v>88</v>
      </c>
      <c r="AV401" s="13" t="s">
        <v>88</v>
      </c>
      <c r="AW401" s="13" t="s">
        <v>34</v>
      </c>
      <c r="AX401" s="13" t="s">
        <v>78</v>
      </c>
      <c r="AY401" s="213" t="s">
        <v>151</v>
      </c>
    </row>
    <row r="402" spans="1:65" s="14" customFormat="1" ht="11.25">
      <c r="B402" s="214"/>
      <c r="C402" s="215"/>
      <c r="D402" s="204" t="s">
        <v>160</v>
      </c>
      <c r="E402" s="216" t="s">
        <v>1</v>
      </c>
      <c r="F402" s="217" t="s">
        <v>172</v>
      </c>
      <c r="G402" s="215"/>
      <c r="H402" s="218">
        <v>62.47</v>
      </c>
      <c r="I402" s="219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160</v>
      </c>
      <c r="AU402" s="224" t="s">
        <v>88</v>
      </c>
      <c r="AV402" s="14" t="s">
        <v>158</v>
      </c>
      <c r="AW402" s="14" t="s">
        <v>34</v>
      </c>
      <c r="AX402" s="14" t="s">
        <v>86</v>
      </c>
      <c r="AY402" s="224" t="s">
        <v>151</v>
      </c>
    </row>
    <row r="403" spans="1:65" s="2" customFormat="1" ht="33" customHeight="1">
      <c r="A403" s="35"/>
      <c r="B403" s="36"/>
      <c r="C403" s="250" t="s">
        <v>660</v>
      </c>
      <c r="D403" s="250" t="s">
        <v>291</v>
      </c>
      <c r="E403" s="251" t="s">
        <v>1755</v>
      </c>
      <c r="F403" s="252" t="s">
        <v>1756</v>
      </c>
      <c r="G403" s="253" t="s">
        <v>183</v>
      </c>
      <c r="H403" s="254">
        <v>65.593999999999994</v>
      </c>
      <c r="I403" s="255"/>
      <c r="J403" s="256">
        <f>ROUND(I403*H403,2)</f>
        <v>0</v>
      </c>
      <c r="K403" s="257"/>
      <c r="L403" s="258"/>
      <c r="M403" s="259" t="s">
        <v>1</v>
      </c>
      <c r="N403" s="260" t="s">
        <v>43</v>
      </c>
      <c r="O403" s="72"/>
      <c r="P403" s="198">
        <f>O403*H403</f>
        <v>0</v>
      </c>
      <c r="Q403" s="198">
        <v>0</v>
      </c>
      <c r="R403" s="198">
        <f>Q403*H403</f>
        <v>0</v>
      </c>
      <c r="S403" s="198">
        <v>0</v>
      </c>
      <c r="T403" s="199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0" t="s">
        <v>323</v>
      </c>
      <c r="AT403" s="200" t="s">
        <v>291</v>
      </c>
      <c r="AU403" s="200" t="s">
        <v>88</v>
      </c>
      <c r="AY403" s="18" t="s">
        <v>151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18" t="s">
        <v>86</v>
      </c>
      <c r="BK403" s="201">
        <f>ROUND(I403*H403,2)</f>
        <v>0</v>
      </c>
      <c r="BL403" s="18" t="s">
        <v>229</v>
      </c>
      <c r="BM403" s="200" t="s">
        <v>1757</v>
      </c>
    </row>
    <row r="404" spans="1:65" s="13" customFormat="1" ht="11.25">
      <c r="B404" s="202"/>
      <c r="C404" s="203"/>
      <c r="D404" s="204" t="s">
        <v>160</v>
      </c>
      <c r="E404" s="203"/>
      <c r="F404" s="206" t="s">
        <v>1758</v>
      </c>
      <c r="G404" s="203"/>
      <c r="H404" s="207">
        <v>65.593999999999994</v>
      </c>
      <c r="I404" s="208"/>
      <c r="J404" s="203"/>
      <c r="K404" s="203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160</v>
      </c>
      <c r="AU404" s="213" t="s">
        <v>88</v>
      </c>
      <c r="AV404" s="13" t="s">
        <v>88</v>
      </c>
      <c r="AW404" s="13" t="s">
        <v>4</v>
      </c>
      <c r="AX404" s="13" t="s">
        <v>86</v>
      </c>
      <c r="AY404" s="213" t="s">
        <v>151</v>
      </c>
    </row>
    <row r="405" spans="1:65" s="2" customFormat="1" ht="21.75" customHeight="1">
      <c r="A405" s="35"/>
      <c r="B405" s="36"/>
      <c r="C405" s="188" t="s">
        <v>665</v>
      </c>
      <c r="D405" s="188" t="s">
        <v>154</v>
      </c>
      <c r="E405" s="189" t="s">
        <v>1759</v>
      </c>
      <c r="F405" s="190" t="s">
        <v>1760</v>
      </c>
      <c r="G405" s="191" t="s">
        <v>213</v>
      </c>
      <c r="H405" s="192">
        <v>56.2</v>
      </c>
      <c r="I405" s="193"/>
      <c r="J405" s="194">
        <f>ROUND(I405*H405,2)</f>
        <v>0</v>
      </c>
      <c r="K405" s="195"/>
      <c r="L405" s="40"/>
      <c r="M405" s="196" t="s">
        <v>1</v>
      </c>
      <c r="N405" s="197" t="s">
        <v>43</v>
      </c>
      <c r="O405" s="72"/>
      <c r="P405" s="198">
        <f>O405*H405</f>
        <v>0</v>
      </c>
      <c r="Q405" s="198">
        <v>0</v>
      </c>
      <c r="R405" s="198">
        <f>Q405*H405</f>
        <v>0</v>
      </c>
      <c r="S405" s="198">
        <v>0</v>
      </c>
      <c r="T405" s="19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0" t="s">
        <v>229</v>
      </c>
      <c r="AT405" s="200" t="s">
        <v>154</v>
      </c>
      <c r="AU405" s="200" t="s">
        <v>88</v>
      </c>
      <c r="AY405" s="18" t="s">
        <v>151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8" t="s">
        <v>86</v>
      </c>
      <c r="BK405" s="201">
        <f>ROUND(I405*H405,2)</f>
        <v>0</v>
      </c>
      <c r="BL405" s="18" t="s">
        <v>229</v>
      </c>
      <c r="BM405" s="200" t="s">
        <v>1761</v>
      </c>
    </row>
    <row r="406" spans="1:65" s="13" customFormat="1" ht="11.25">
      <c r="B406" s="202"/>
      <c r="C406" s="203"/>
      <c r="D406" s="204" t="s">
        <v>160</v>
      </c>
      <c r="E406" s="205" t="s">
        <v>1</v>
      </c>
      <c r="F406" s="206" t="s">
        <v>1450</v>
      </c>
      <c r="G406" s="203"/>
      <c r="H406" s="207">
        <v>19.2</v>
      </c>
      <c r="I406" s="208"/>
      <c r="J406" s="203"/>
      <c r="K406" s="203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160</v>
      </c>
      <c r="AU406" s="213" t="s">
        <v>88</v>
      </c>
      <c r="AV406" s="13" t="s">
        <v>88</v>
      </c>
      <c r="AW406" s="13" t="s">
        <v>34</v>
      </c>
      <c r="AX406" s="13" t="s">
        <v>78</v>
      </c>
      <c r="AY406" s="213" t="s">
        <v>151</v>
      </c>
    </row>
    <row r="407" spans="1:65" s="13" customFormat="1" ht="11.25">
      <c r="B407" s="202"/>
      <c r="C407" s="203"/>
      <c r="D407" s="204" t="s">
        <v>160</v>
      </c>
      <c r="E407" s="205" t="s">
        <v>1</v>
      </c>
      <c r="F407" s="206" t="s">
        <v>1762</v>
      </c>
      <c r="G407" s="203"/>
      <c r="H407" s="207">
        <v>22.8</v>
      </c>
      <c r="I407" s="208"/>
      <c r="J407" s="203"/>
      <c r="K407" s="203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160</v>
      </c>
      <c r="AU407" s="213" t="s">
        <v>88</v>
      </c>
      <c r="AV407" s="13" t="s">
        <v>88</v>
      </c>
      <c r="AW407" s="13" t="s">
        <v>34</v>
      </c>
      <c r="AX407" s="13" t="s">
        <v>78</v>
      </c>
      <c r="AY407" s="213" t="s">
        <v>151</v>
      </c>
    </row>
    <row r="408" spans="1:65" s="13" customFormat="1" ht="11.25">
      <c r="B408" s="202"/>
      <c r="C408" s="203"/>
      <c r="D408" s="204" t="s">
        <v>160</v>
      </c>
      <c r="E408" s="205" t="s">
        <v>1</v>
      </c>
      <c r="F408" s="206" t="s">
        <v>1763</v>
      </c>
      <c r="G408" s="203"/>
      <c r="H408" s="207">
        <v>14.2</v>
      </c>
      <c r="I408" s="208"/>
      <c r="J408" s="203"/>
      <c r="K408" s="203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160</v>
      </c>
      <c r="AU408" s="213" t="s">
        <v>88</v>
      </c>
      <c r="AV408" s="13" t="s">
        <v>88</v>
      </c>
      <c r="AW408" s="13" t="s">
        <v>34</v>
      </c>
      <c r="AX408" s="13" t="s">
        <v>78</v>
      </c>
      <c r="AY408" s="213" t="s">
        <v>151</v>
      </c>
    </row>
    <row r="409" spans="1:65" s="14" customFormat="1" ht="11.25">
      <c r="B409" s="214"/>
      <c r="C409" s="215"/>
      <c r="D409" s="204" t="s">
        <v>160</v>
      </c>
      <c r="E409" s="216" t="s">
        <v>1</v>
      </c>
      <c r="F409" s="217" t="s">
        <v>172</v>
      </c>
      <c r="G409" s="215"/>
      <c r="H409" s="218">
        <v>56.2</v>
      </c>
      <c r="I409" s="219"/>
      <c r="J409" s="215"/>
      <c r="K409" s="215"/>
      <c r="L409" s="220"/>
      <c r="M409" s="221"/>
      <c r="N409" s="222"/>
      <c r="O409" s="222"/>
      <c r="P409" s="222"/>
      <c r="Q409" s="222"/>
      <c r="R409" s="222"/>
      <c r="S409" s="222"/>
      <c r="T409" s="223"/>
      <c r="AT409" s="224" t="s">
        <v>160</v>
      </c>
      <c r="AU409" s="224" t="s">
        <v>88</v>
      </c>
      <c r="AV409" s="14" t="s">
        <v>158</v>
      </c>
      <c r="AW409" s="14" t="s">
        <v>34</v>
      </c>
      <c r="AX409" s="14" t="s">
        <v>86</v>
      </c>
      <c r="AY409" s="224" t="s">
        <v>151</v>
      </c>
    </row>
    <row r="410" spans="1:65" s="2" customFormat="1" ht="21.75" customHeight="1">
      <c r="A410" s="35"/>
      <c r="B410" s="36"/>
      <c r="C410" s="188" t="s">
        <v>670</v>
      </c>
      <c r="D410" s="188" t="s">
        <v>154</v>
      </c>
      <c r="E410" s="189" t="s">
        <v>1286</v>
      </c>
      <c r="F410" s="190" t="s">
        <v>1287</v>
      </c>
      <c r="G410" s="191" t="s">
        <v>508</v>
      </c>
      <c r="H410" s="261"/>
      <c r="I410" s="193"/>
      <c r="J410" s="194">
        <f>ROUND(I410*H410,2)</f>
        <v>0</v>
      </c>
      <c r="K410" s="195"/>
      <c r="L410" s="40"/>
      <c r="M410" s="196" t="s">
        <v>1</v>
      </c>
      <c r="N410" s="197" t="s">
        <v>43</v>
      </c>
      <c r="O410" s="72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0" t="s">
        <v>229</v>
      </c>
      <c r="AT410" s="200" t="s">
        <v>154</v>
      </c>
      <c r="AU410" s="200" t="s">
        <v>88</v>
      </c>
      <c r="AY410" s="18" t="s">
        <v>151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8" t="s">
        <v>86</v>
      </c>
      <c r="BK410" s="201">
        <f>ROUND(I410*H410,2)</f>
        <v>0</v>
      </c>
      <c r="BL410" s="18" t="s">
        <v>229</v>
      </c>
      <c r="BM410" s="200" t="s">
        <v>1764</v>
      </c>
    </row>
    <row r="411" spans="1:65" s="12" customFormat="1" ht="22.9" customHeight="1">
      <c r="B411" s="172"/>
      <c r="C411" s="173"/>
      <c r="D411" s="174" t="s">
        <v>77</v>
      </c>
      <c r="E411" s="186" t="s">
        <v>510</v>
      </c>
      <c r="F411" s="186" t="s">
        <v>511</v>
      </c>
      <c r="G411" s="173"/>
      <c r="H411" s="173"/>
      <c r="I411" s="176"/>
      <c r="J411" s="187">
        <f>BK411</f>
        <v>0</v>
      </c>
      <c r="K411" s="173"/>
      <c r="L411" s="178"/>
      <c r="M411" s="179"/>
      <c r="N411" s="180"/>
      <c r="O411" s="180"/>
      <c r="P411" s="181">
        <f>SUM(P412:P426)</f>
        <v>0</v>
      </c>
      <c r="Q411" s="180"/>
      <c r="R411" s="181">
        <f>SUM(R412:R426)</f>
        <v>0.10072</v>
      </c>
      <c r="S411" s="180"/>
      <c r="T411" s="182">
        <f>SUM(T412:T426)</f>
        <v>0.13100000000000001</v>
      </c>
      <c r="AR411" s="183" t="s">
        <v>88</v>
      </c>
      <c r="AT411" s="184" t="s">
        <v>77</v>
      </c>
      <c r="AU411" s="184" t="s">
        <v>86</v>
      </c>
      <c r="AY411" s="183" t="s">
        <v>151</v>
      </c>
      <c r="BK411" s="185">
        <f>SUM(BK412:BK426)</f>
        <v>0</v>
      </c>
    </row>
    <row r="412" spans="1:65" s="2" customFormat="1" ht="21.75" customHeight="1">
      <c r="A412" s="35"/>
      <c r="B412" s="36"/>
      <c r="C412" s="188" t="s">
        <v>674</v>
      </c>
      <c r="D412" s="188" t="s">
        <v>154</v>
      </c>
      <c r="E412" s="189" t="s">
        <v>1765</v>
      </c>
      <c r="F412" s="190" t="s">
        <v>1766</v>
      </c>
      <c r="G412" s="191" t="s">
        <v>167</v>
      </c>
      <c r="H412" s="192">
        <v>5</v>
      </c>
      <c r="I412" s="193"/>
      <c r="J412" s="194">
        <f t="shared" ref="J412:J418" si="20">ROUND(I412*H412,2)</f>
        <v>0</v>
      </c>
      <c r="K412" s="195"/>
      <c r="L412" s="40"/>
      <c r="M412" s="196" t="s">
        <v>1</v>
      </c>
      <c r="N412" s="197" t="s">
        <v>43</v>
      </c>
      <c r="O412" s="72"/>
      <c r="P412" s="198">
        <f t="shared" ref="P412:P418" si="21">O412*H412</f>
        <v>0</v>
      </c>
      <c r="Q412" s="198">
        <v>0</v>
      </c>
      <c r="R412" s="198">
        <f t="shared" ref="R412:R418" si="22">Q412*H412</f>
        <v>0</v>
      </c>
      <c r="S412" s="198">
        <v>0</v>
      </c>
      <c r="T412" s="199">
        <f t="shared" ref="T412:T418" si="23"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0" t="s">
        <v>229</v>
      </c>
      <c r="AT412" s="200" t="s">
        <v>154</v>
      </c>
      <c r="AU412" s="200" t="s">
        <v>88</v>
      </c>
      <c r="AY412" s="18" t="s">
        <v>151</v>
      </c>
      <c r="BE412" s="201">
        <f t="shared" ref="BE412:BE418" si="24">IF(N412="základní",J412,0)</f>
        <v>0</v>
      </c>
      <c r="BF412" s="201">
        <f t="shared" ref="BF412:BF418" si="25">IF(N412="snížená",J412,0)</f>
        <v>0</v>
      </c>
      <c r="BG412" s="201">
        <f t="shared" ref="BG412:BG418" si="26">IF(N412="zákl. přenesená",J412,0)</f>
        <v>0</v>
      </c>
      <c r="BH412" s="201">
        <f t="shared" ref="BH412:BH418" si="27">IF(N412="sníž. přenesená",J412,0)</f>
        <v>0</v>
      </c>
      <c r="BI412" s="201">
        <f t="shared" ref="BI412:BI418" si="28">IF(N412="nulová",J412,0)</f>
        <v>0</v>
      </c>
      <c r="BJ412" s="18" t="s">
        <v>86</v>
      </c>
      <c r="BK412" s="201">
        <f t="shared" ref="BK412:BK418" si="29">ROUND(I412*H412,2)</f>
        <v>0</v>
      </c>
      <c r="BL412" s="18" t="s">
        <v>229</v>
      </c>
      <c r="BM412" s="200" t="s">
        <v>1767</v>
      </c>
    </row>
    <row r="413" spans="1:65" s="2" customFormat="1" ht="21.75" customHeight="1">
      <c r="A413" s="35"/>
      <c r="B413" s="36"/>
      <c r="C413" s="250" t="s">
        <v>679</v>
      </c>
      <c r="D413" s="250" t="s">
        <v>291</v>
      </c>
      <c r="E413" s="251" t="s">
        <v>1768</v>
      </c>
      <c r="F413" s="252" t="s">
        <v>1769</v>
      </c>
      <c r="G413" s="253" t="s">
        <v>167</v>
      </c>
      <c r="H413" s="254">
        <v>5</v>
      </c>
      <c r="I413" s="255"/>
      <c r="J413" s="256">
        <f t="shared" si="20"/>
        <v>0</v>
      </c>
      <c r="K413" s="257"/>
      <c r="L413" s="258"/>
      <c r="M413" s="259" t="s">
        <v>1</v>
      </c>
      <c r="N413" s="260" t="s">
        <v>43</v>
      </c>
      <c r="O413" s="72"/>
      <c r="P413" s="198">
        <f t="shared" si="21"/>
        <v>0</v>
      </c>
      <c r="Q413" s="198">
        <v>1.6E-2</v>
      </c>
      <c r="R413" s="198">
        <f t="shared" si="22"/>
        <v>0.08</v>
      </c>
      <c r="S413" s="198">
        <v>0</v>
      </c>
      <c r="T413" s="199">
        <f t="shared" si="23"/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0" t="s">
        <v>323</v>
      </c>
      <c r="AT413" s="200" t="s">
        <v>291</v>
      </c>
      <c r="AU413" s="200" t="s">
        <v>88</v>
      </c>
      <c r="AY413" s="18" t="s">
        <v>151</v>
      </c>
      <c r="BE413" s="201">
        <f t="shared" si="24"/>
        <v>0</v>
      </c>
      <c r="BF413" s="201">
        <f t="shared" si="25"/>
        <v>0</v>
      </c>
      <c r="BG413" s="201">
        <f t="shared" si="26"/>
        <v>0</v>
      </c>
      <c r="BH413" s="201">
        <f t="shared" si="27"/>
        <v>0</v>
      </c>
      <c r="BI413" s="201">
        <f t="shared" si="28"/>
        <v>0</v>
      </c>
      <c r="BJ413" s="18" t="s">
        <v>86</v>
      </c>
      <c r="BK413" s="201">
        <f t="shared" si="29"/>
        <v>0</v>
      </c>
      <c r="BL413" s="18" t="s">
        <v>229</v>
      </c>
      <c r="BM413" s="200" t="s">
        <v>1770</v>
      </c>
    </row>
    <row r="414" spans="1:65" s="2" customFormat="1" ht="16.5" customHeight="1">
      <c r="A414" s="35"/>
      <c r="B414" s="36"/>
      <c r="C414" s="188" t="s">
        <v>685</v>
      </c>
      <c r="D414" s="188" t="s">
        <v>154</v>
      </c>
      <c r="E414" s="189" t="s">
        <v>1771</v>
      </c>
      <c r="F414" s="190" t="s">
        <v>1772</v>
      </c>
      <c r="G414" s="191" t="s">
        <v>167</v>
      </c>
      <c r="H414" s="192">
        <v>8</v>
      </c>
      <c r="I414" s="193"/>
      <c r="J414" s="194">
        <f t="shared" si="20"/>
        <v>0</v>
      </c>
      <c r="K414" s="195"/>
      <c r="L414" s="40"/>
      <c r="M414" s="196" t="s">
        <v>1</v>
      </c>
      <c r="N414" s="197" t="s">
        <v>43</v>
      </c>
      <c r="O414" s="72"/>
      <c r="P414" s="198">
        <f t="shared" si="21"/>
        <v>0</v>
      </c>
      <c r="Q414" s="198">
        <v>0</v>
      </c>
      <c r="R414" s="198">
        <f t="shared" si="22"/>
        <v>0</v>
      </c>
      <c r="S414" s="198">
        <v>0</v>
      </c>
      <c r="T414" s="199">
        <f t="shared" si="23"/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0" t="s">
        <v>229</v>
      </c>
      <c r="AT414" s="200" t="s">
        <v>154</v>
      </c>
      <c r="AU414" s="200" t="s">
        <v>88</v>
      </c>
      <c r="AY414" s="18" t="s">
        <v>151</v>
      </c>
      <c r="BE414" s="201">
        <f t="shared" si="24"/>
        <v>0</v>
      </c>
      <c r="BF414" s="201">
        <f t="shared" si="25"/>
        <v>0</v>
      </c>
      <c r="BG414" s="201">
        <f t="shared" si="26"/>
        <v>0</v>
      </c>
      <c r="BH414" s="201">
        <f t="shared" si="27"/>
        <v>0</v>
      </c>
      <c r="BI414" s="201">
        <f t="shared" si="28"/>
        <v>0</v>
      </c>
      <c r="BJ414" s="18" t="s">
        <v>86</v>
      </c>
      <c r="BK414" s="201">
        <f t="shared" si="29"/>
        <v>0</v>
      </c>
      <c r="BL414" s="18" t="s">
        <v>229</v>
      </c>
      <c r="BM414" s="200" t="s">
        <v>1773</v>
      </c>
    </row>
    <row r="415" spans="1:65" s="2" customFormat="1" ht="21.75" customHeight="1">
      <c r="A415" s="35"/>
      <c r="B415" s="36"/>
      <c r="C415" s="188" t="s">
        <v>689</v>
      </c>
      <c r="D415" s="188" t="s">
        <v>154</v>
      </c>
      <c r="E415" s="189" t="s">
        <v>1774</v>
      </c>
      <c r="F415" s="190" t="s">
        <v>1775</v>
      </c>
      <c r="G415" s="191" t="s">
        <v>167</v>
      </c>
      <c r="H415" s="192">
        <v>8</v>
      </c>
      <c r="I415" s="193"/>
      <c r="J415" s="194">
        <f t="shared" si="20"/>
        <v>0</v>
      </c>
      <c r="K415" s="195"/>
      <c r="L415" s="40"/>
      <c r="M415" s="196" t="s">
        <v>1</v>
      </c>
      <c r="N415" s="197" t="s">
        <v>43</v>
      </c>
      <c r="O415" s="72"/>
      <c r="P415" s="198">
        <f t="shared" si="21"/>
        <v>0</v>
      </c>
      <c r="Q415" s="198">
        <v>0</v>
      </c>
      <c r="R415" s="198">
        <f t="shared" si="22"/>
        <v>0</v>
      </c>
      <c r="S415" s="198">
        <v>0</v>
      </c>
      <c r="T415" s="199">
        <f t="shared" si="23"/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0" t="s">
        <v>229</v>
      </c>
      <c r="AT415" s="200" t="s">
        <v>154</v>
      </c>
      <c r="AU415" s="200" t="s">
        <v>88</v>
      </c>
      <c r="AY415" s="18" t="s">
        <v>151</v>
      </c>
      <c r="BE415" s="201">
        <f t="shared" si="24"/>
        <v>0</v>
      </c>
      <c r="BF415" s="201">
        <f t="shared" si="25"/>
        <v>0</v>
      </c>
      <c r="BG415" s="201">
        <f t="shared" si="26"/>
        <v>0</v>
      </c>
      <c r="BH415" s="201">
        <f t="shared" si="27"/>
        <v>0</v>
      </c>
      <c r="BI415" s="201">
        <f t="shared" si="28"/>
        <v>0</v>
      </c>
      <c r="BJ415" s="18" t="s">
        <v>86</v>
      </c>
      <c r="BK415" s="201">
        <f t="shared" si="29"/>
        <v>0</v>
      </c>
      <c r="BL415" s="18" t="s">
        <v>229</v>
      </c>
      <c r="BM415" s="200" t="s">
        <v>1776</v>
      </c>
    </row>
    <row r="416" spans="1:65" s="2" customFormat="1" ht="21.75" customHeight="1">
      <c r="A416" s="35"/>
      <c r="B416" s="36"/>
      <c r="C416" s="250" t="s">
        <v>693</v>
      </c>
      <c r="D416" s="250" t="s">
        <v>291</v>
      </c>
      <c r="E416" s="251" t="s">
        <v>1777</v>
      </c>
      <c r="F416" s="252" t="s">
        <v>1778</v>
      </c>
      <c r="G416" s="253" t="s">
        <v>167</v>
      </c>
      <c r="H416" s="254">
        <v>8</v>
      </c>
      <c r="I416" s="255"/>
      <c r="J416" s="256">
        <f t="shared" si="20"/>
        <v>0</v>
      </c>
      <c r="K416" s="257"/>
      <c r="L416" s="258"/>
      <c r="M416" s="259" t="s">
        <v>1</v>
      </c>
      <c r="N416" s="260" t="s">
        <v>43</v>
      </c>
      <c r="O416" s="72"/>
      <c r="P416" s="198">
        <f t="shared" si="21"/>
        <v>0</v>
      </c>
      <c r="Q416" s="198">
        <v>1.1999999999999999E-3</v>
      </c>
      <c r="R416" s="198">
        <f t="shared" si="22"/>
        <v>9.5999999999999992E-3</v>
      </c>
      <c r="S416" s="198">
        <v>0</v>
      </c>
      <c r="T416" s="199">
        <f t="shared" si="23"/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0" t="s">
        <v>323</v>
      </c>
      <c r="AT416" s="200" t="s">
        <v>291</v>
      </c>
      <c r="AU416" s="200" t="s">
        <v>88</v>
      </c>
      <c r="AY416" s="18" t="s">
        <v>151</v>
      </c>
      <c r="BE416" s="201">
        <f t="shared" si="24"/>
        <v>0</v>
      </c>
      <c r="BF416" s="201">
        <f t="shared" si="25"/>
        <v>0</v>
      </c>
      <c r="BG416" s="201">
        <f t="shared" si="26"/>
        <v>0</v>
      </c>
      <c r="BH416" s="201">
        <f t="shared" si="27"/>
        <v>0</v>
      </c>
      <c r="BI416" s="201">
        <f t="shared" si="28"/>
        <v>0</v>
      </c>
      <c r="BJ416" s="18" t="s">
        <v>86</v>
      </c>
      <c r="BK416" s="201">
        <f t="shared" si="29"/>
        <v>0</v>
      </c>
      <c r="BL416" s="18" t="s">
        <v>229</v>
      </c>
      <c r="BM416" s="200" t="s">
        <v>1779</v>
      </c>
    </row>
    <row r="417" spans="1:65" s="2" customFormat="1" ht="16.5" customHeight="1">
      <c r="A417" s="35"/>
      <c r="B417" s="36"/>
      <c r="C417" s="250" t="s">
        <v>698</v>
      </c>
      <c r="D417" s="250" t="s">
        <v>291</v>
      </c>
      <c r="E417" s="251" t="s">
        <v>1780</v>
      </c>
      <c r="F417" s="252" t="s">
        <v>1781</v>
      </c>
      <c r="G417" s="253" t="s">
        <v>167</v>
      </c>
      <c r="H417" s="254">
        <v>8</v>
      </c>
      <c r="I417" s="255"/>
      <c r="J417" s="256">
        <f t="shared" si="20"/>
        <v>0</v>
      </c>
      <c r="K417" s="257"/>
      <c r="L417" s="258"/>
      <c r="M417" s="259" t="s">
        <v>1</v>
      </c>
      <c r="N417" s="260" t="s">
        <v>43</v>
      </c>
      <c r="O417" s="72"/>
      <c r="P417" s="198">
        <f t="shared" si="21"/>
        <v>0</v>
      </c>
      <c r="Q417" s="198">
        <v>1.4999999999999999E-4</v>
      </c>
      <c r="R417" s="198">
        <f t="shared" si="22"/>
        <v>1.1999999999999999E-3</v>
      </c>
      <c r="S417" s="198">
        <v>0</v>
      </c>
      <c r="T417" s="199">
        <f t="shared" si="23"/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323</v>
      </c>
      <c r="AT417" s="200" t="s">
        <v>291</v>
      </c>
      <c r="AU417" s="200" t="s">
        <v>88</v>
      </c>
      <c r="AY417" s="18" t="s">
        <v>151</v>
      </c>
      <c r="BE417" s="201">
        <f t="shared" si="24"/>
        <v>0</v>
      </c>
      <c r="BF417" s="201">
        <f t="shared" si="25"/>
        <v>0</v>
      </c>
      <c r="BG417" s="201">
        <f t="shared" si="26"/>
        <v>0</v>
      </c>
      <c r="BH417" s="201">
        <f t="shared" si="27"/>
        <v>0</v>
      </c>
      <c r="BI417" s="201">
        <f t="shared" si="28"/>
        <v>0</v>
      </c>
      <c r="BJ417" s="18" t="s">
        <v>86</v>
      </c>
      <c r="BK417" s="201">
        <f t="shared" si="29"/>
        <v>0</v>
      </c>
      <c r="BL417" s="18" t="s">
        <v>229</v>
      </c>
      <c r="BM417" s="200" t="s">
        <v>1782</v>
      </c>
    </row>
    <row r="418" spans="1:65" s="2" customFormat="1" ht="16.5" customHeight="1">
      <c r="A418" s="35"/>
      <c r="B418" s="36"/>
      <c r="C418" s="188" t="s">
        <v>702</v>
      </c>
      <c r="D418" s="188" t="s">
        <v>154</v>
      </c>
      <c r="E418" s="189" t="s">
        <v>1783</v>
      </c>
      <c r="F418" s="190" t="s">
        <v>1784</v>
      </c>
      <c r="G418" s="191" t="s">
        <v>167</v>
      </c>
      <c r="H418" s="192">
        <v>3</v>
      </c>
      <c r="I418" s="193"/>
      <c r="J418" s="194">
        <f t="shared" si="20"/>
        <v>0</v>
      </c>
      <c r="K418" s="195"/>
      <c r="L418" s="40"/>
      <c r="M418" s="196" t="s">
        <v>1</v>
      </c>
      <c r="N418" s="197" t="s">
        <v>43</v>
      </c>
      <c r="O418" s="72"/>
      <c r="P418" s="198">
        <f t="shared" si="21"/>
        <v>0</v>
      </c>
      <c r="Q418" s="198">
        <v>0</v>
      </c>
      <c r="R418" s="198">
        <f t="shared" si="22"/>
        <v>0</v>
      </c>
      <c r="S418" s="198">
        <v>0</v>
      </c>
      <c r="T418" s="199">
        <f t="shared" si="23"/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0" t="s">
        <v>229</v>
      </c>
      <c r="AT418" s="200" t="s">
        <v>154</v>
      </c>
      <c r="AU418" s="200" t="s">
        <v>88</v>
      </c>
      <c r="AY418" s="18" t="s">
        <v>151</v>
      </c>
      <c r="BE418" s="201">
        <f t="shared" si="24"/>
        <v>0</v>
      </c>
      <c r="BF418" s="201">
        <f t="shared" si="25"/>
        <v>0</v>
      </c>
      <c r="BG418" s="201">
        <f t="shared" si="26"/>
        <v>0</v>
      </c>
      <c r="BH418" s="201">
        <f t="shared" si="27"/>
        <v>0</v>
      </c>
      <c r="BI418" s="201">
        <f t="shared" si="28"/>
        <v>0</v>
      </c>
      <c r="BJ418" s="18" t="s">
        <v>86</v>
      </c>
      <c r="BK418" s="201">
        <f t="shared" si="29"/>
        <v>0</v>
      </c>
      <c r="BL418" s="18" t="s">
        <v>229</v>
      </c>
      <c r="BM418" s="200" t="s">
        <v>1785</v>
      </c>
    </row>
    <row r="419" spans="1:65" s="2" customFormat="1" ht="29.25">
      <c r="A419" s="35"/>
      <c r="B419" s="36"/>
      <c r="C419" s="37"/>
      <c r="D419" s="204" t="s">
        <v>279</v>
      </c>
      <c r="E419" s="37"/>
      <c r="F419" s="246" t="s">
        <v>1786</v>
      </c>
      <c r="G419" s="37"/>
      <c r="H419" s="37"/>
      <c r="I419" s="247"/>
      <c r="J419" s="37"/>
      <c r="K419" s="37"/>
      <c r="L419" s="40"/>
      <c r="M419" s="248"/>
      <c r="N419" s="249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279</v>
      </c>
      <c r="AU419" s="18" t="s">
        <v>88</v>
      </c>
    </row>
    <row r="420" spans="1:65" s="2" customFormat="1" ht="16.5" customHeight="1">
      <c r="A420" s="35"/>
      <c r="B420" s="36"/>
      <c r="C420" s="188" t="s">
        <v>707</v>
      </c>
      <c r="D420" s="188" t="s">
        <v>154</v>
      </c>
      <c r="E420" s="189" t="s">
        <v>1787</v>
      </c>
      <c r="F420" s="190" t="s">
        <v>1788</v>
      </c>
      <c r="G420" s="191" t="s">
        <v>167</v>
      </c>
      <c r="H420" s="192">
        <v>8</v>
      </c>
      <c r="I420" s="193"/>
      <c r="J420" s="194">
        <f t="shared" ref="J420:J426" si="30">ROUND(I420*H420,2)</f>
        <v>0</v>
      </c>
      <c r="K420" s="195"/>
      <c r="L420" s="40"/>
      <c r="M420" s="196" t="s">
        <v>1</v>
      </c>
      <c r="N420" s="197" t="s">
        <v>43</v>
      </c>
      <c r="O420" s="72"/>
      <c r="P420" s="198">
        <f t="shared" ref="P420:P426" si="31">O420*H420</f>
        <v>0</v>
      </c>
      <c r="Q420" s="198">
        <v>0</v>
      </c>
      <c r="R420" s="198">
        <f t="shared" ref="R420:R426" si="32">Q420*H420</f>
        <v>0</v>
      </c>
      <c r="S420" s="198">
        <v>0</v>
      </c>
      <c r="T420" s="199">
        <f t="shared" ref="T420:T426" si="33"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0" t="s">
        <v>229</v>
      </c>
      <c r="AT420" s="200" t="s">
        <v>154</v>
      </c>
      <c r="AU420" s="200" t="s">
        <v>88</v>
      </c>
      <c r="AY420" s="18" t="s">
        <v>151</v>
      </c>
      <c r="BE420" s="201">
        <f t="shared" ref="BE420:BE426" si="34">IF(N420="základní",J420,0)</f>
        <v>0</v>
      </c>
      <c r="BF420" s="201">
        <f t="shared" ref="BF420:BF426" si="35">IF(N420="snížená",J420,0)</f>
        <v>0</v>
      </c>
      <c r="BG420" s="201">
        <f t="shared" ref="BG420:BG426" si="36">IF(N420="zákl. přenesená",J420,0)</f>
        <v>0</v>
      </c>
      <c r="BH420" s="201">
        <f t="shared" ref="BH420:BH426" si="37">IF(N420="sníž. přenesená",J420,0)</f>
        <v>0</v>
      </c>
      <c r="BI420" s="201">
        <f t="shared" ref="BI420:BI426" si="38">IF(N420="nulová",J420,0)</f>
        <v>0</v>
      </c>
      <c r="BJ420" s="18" t="s">
        <v>86</v>
      </c>
      <c r="BK420" s="201">
        <f t="shared" ref="BK420:BK426" si="39">ROUND(I420*H420,2)</f>
        <v>0</v>
      </c>
      <c r="BL420" s="18" t="s">
        <v>229</v>
      </c>
      <c r="BM420" s="200" t="s">
        <v>1789</v>
      </c>
    </row>
    <row r="421" spans="1:65" s="2" customFormat="1" ht="21.75" customHeight="1">
      <c r="A421" s="35"/>
      <c r="B421" s="36"/>
      <c r="C421" s="188" t="s">
        <v>711</v>
      </c>
      <c r="D421" s="188" t="s">
        <v>154</v>
      </c>
      <c r="E421" s="189" t="s">
        <v>1790</v>
      </c>
      <c r="F421" s="190" t="s">
        <v>1791</v>
      </c>
      <c r="G421" s="191" t="s">
        <v>167</v>
      </c>
      <c r="H421" s="192">
        <v>8</v>
      </c>
      <c r="I421" s="193"/>
      <c r="J421" s="194">
        <f t="shared" si="30"/>
        <v>0</v>
      </c>
      <c r="K421" s="195"/>
      <c r="L421" s="40"/>
      <c r="M421" s="196" t="s">
        <v>1</v>
      </c>
      <c r="N421" s="197" t="s">
        <v>43</v>
      </c>
      <c r="O421" s="72"/>
      <c r="P421" s="198">
        <f t="shared" si="31"/>
        <v>0</v>
      </c>
      <c r="Q421" s="198">
        <v>0</v>
      </c>
      <c r="R421" s="198">
        <f t="shared" si="32"/>
        <v>0</v>
      </c>
      <c r="S421" s="198">
        <v>0</v>
      </c>
      <c r="T421" s="199">
        <f t="shared" si="33"/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0" t="s">
        <v>229</v>
      </c>
      <c r="AT421" s="200" t="s">
        <v>154</v>
      </c>
      <c r="AU421" s="200" t="s">
        <v>88</v>
      </c>
      <c r="AY421" s="18" t="s">
        <v>151</v>
      </c>
      <c r="BE421" s="201">
        <f t="shared" si="34"/>
        <v>0</v>
      </c>
      <c r="BF421" s="201">
        <f t="shared" si="35"/>
        <v>0</v>
      </c>
      <c r="BG421" s="201">
        <f t="shared" si="36"/>
        <v>0</v>
      </c>
      <c r="BH421" s="201">
        <f t="shared" si="37"/>
        <v>0</v>
      </c>
      <c r="BI421" s="201">
        <f t="shared" si="38"/>
        <v>0</v>
      </c>
      <c r="BJ421" s="18" t="s">
        <v>86</v>
      </c>
      <c r="BK421" s="201">
        <f t="shared" si="39"/>
        <v>0</v>
      </c>
      <c r="BL421" s="18" t="s">
        <v>229</v>
      </c>
      <c r="BM421" s="200" t="s">
        <v>1792</v>
      </c>
    </row>
    <row r="422" spans="1:65" s="2" customFormat="1" ht="21.75" customHeight="1">
      <c r="A422" s="35"/>
      <c r="B422" s="36"/>
      <c r="C422" s="250" t="s">
        <v>715</v>
      </c>
      <c r="D422" s="250" t="s">
        <v>291</v>
      </c>
      <c r="E422" s="251" t="s">
        <v>1793</v>
      </c>
      <c r="F422" s="252" t="s">
        <v>1794</v>
      </c>
      <c r="G422" s="253" t="s">
        <v>167</v>
      </c>
      <c r="H422" s="254">
        <v>8</v>
      </c>
      <c r="I422" s="255"/>
      <c r="J422" s="256">
        <f t="shared" si="30"/>
        <v>0</v>
      </c>
      <c r="K422" s="257"/>
      <c r="L422" s="258"/>
      <c r="M422" s="259" t="s">
        <v>1</v>
      </c>
      <c r="N422" s="260" t="s">
        <v>43</v>
      </c>
      <c r="O422" s="72"/>
      <c r="P422" s="198">
        <f t="shared" si="31"/>
        <v>0</v>
      </c>
      <c r="Q422" s="198">
        <v>1.23E-3</v>
      </c>
      <c r="R422" s="198">
        <f t="shared" si="32"/>
        <v>9.8399999999999998E-3</v>
      </c>
      <c r="S422" s="198">
        <v>0</v>
      </c>
      <c r="T422" s="199">
        <f t="shared" si="33"/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0" t="s">
        <v>323</v>
      </c>
      <c r="AT422" s="200" t="s">
        <v>291</v>
      </c>
      <c r="AU422" s="200" t="s">
        <v>88</v>
      </c>
      <c r="AY422" s="18" t="s">
        <v>151</v>
      </c>
      <c r="BE422" s="201">
        <f t="shared" si="34"/>
        <v>0</v>
      </c>
      <c r="BF422" s="201">
        <f t="shared" si="35"/>
        <v>0</v>
      </c>
      <c r="BG422" s="201">
        <f t="shared" si="36"/>
        <v>0</v>
      </c>
      <c r="BH422" s="201">
        <f t="shared" si="37"/>
        <v>0</v>
      </c>
      <c r="BI422" s="201">
        <f t="shared" si="38"/>
        <v>0</v>
      </c>
      <c r="BJ422" s="18" t="s">
        <v>86</v>
      </c>
      <c r="BK422" s="201">
        <f t="shared" si="39"/>
        <v>0</v>
      </c>
      <c r="BL422" s="18" t="s">
        <v>229</v>
      </c>
      <c r="BM422" s="200" t="s">
        <v>1795</v>
      </c>
    </row>
    <row r="423" spans="1:65" s="2" customFormat="1" ht="33" customHeight="1">
      <c r="A423" s="35"/>
      <c r="B423" s="36"/>
      <c r="C423" s="188" t="s">
        <v>720</v>
      </c>
      <c r="D423" s="188" t="s">
        <v>154</v>
      </c>
      <c r="E423" s="189" t="s">
        <v>1796</v>
      </c>
      <c r="F423" s="190" t="s">
        <v>1797</v>
      </c>
      <c r="G423" s="191" t="s">
        <v>167</v>
      </c>
      <c r="H423" s="192">
        <v>1</v>
      </c>
      <c r="I423" s="193"/>
      <c r="J423" s="194">
        <f t="shared" si="30"/>
        <v>0</v>
      </c>
      <c r="K423" s="195"/>
      <c r="L423" s="40"/>
      <c r="M423" s="196" t="s">
        <v>1</v>
      </c>
      <c r="N423" s="197" t="s">
        <v>43</v>
      </c>
      <c r="O423" s="72"/>
      <c r="P423" s="198">
        <f t="shared" si="31"/>
        <v>0</v>
      </c>
      <c r="Q423" s="198">
        <v>0</v>
      </c>
      <c r="R423" s="198">
        <f t="shared" si="32"/>
        <v>0</v>
      </c>
      <c r="S423" s="198">
        <v>0</v>
      </c>
      <c r="T423" s="199">
        <f t="shared" si="33"/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0" t="s">
        <v>229</v>
      </c>
      <c r="AT423" s="200" t="s">
        <v>154</v>
      </c>
      <c r="AU423" s="200" t="s">
        <v>88</v>
      </c>
      <c r="AY423" s="18" t="s">
        <v>151</v>
      </c>
      <c r="BE423" s="201">
        <f t="shared" si="34"/>
        <v>0</v>
      </c>
      <c r="BF423" s="201">
        <f t="shared" si="35"/>
        <v>0</v>
      </c>
      <c r="BG423" s="201">
        <f t="shared" si="36"/>
        <v>0</v>
      </c>
      <c r="BH423" s="201">
        <f t="shared" si="37"/>
        <v>0</v>
      </c>
      <c r="BI423" s="201">
        <f t="shared" si="38"/>
        <v>0</v>
      </c>
      <c r="BJ423" s="18" t="s">
        <v>86</v>
      </c>
      <c r="BK423" s="201">
        <f t="shared" si="39"/>
        <v>0</v>
      </c>
      <c r="BL423" s="18" t="s">
        <v>229</v>
      </c>
      <c r="BM423" s="200" t="s">
        <v>1798</v>
      </c>
    </row>
    <row r="424" spans="1:65" s="2" customFormat="1" ht="21.75" customHeight="1">
      <c r="A424" s="35"/>
      <c r="B424" s="36"/>
      <c r="C424" s="188" t="s">
        <v>1799</v>
      </c>
      <c r="D424" s="188" t="s">
        <v>154</v>
      </c>
      <c r="E424" s="189" t="s">
        <v>1800</v>
      </c>
      <c r="F424" s="190" t="s">
        <v>1801</v>
      </c>
      <c r="G424" s="191" t="s">
        <v>167</v>
      </c>
      <c r="H424" s="192">
        <v>1</v>
      </c>
      <c r="I424" s="193"/>
      <c r="J424" s="194">
        <f t="shared" si="30"/>
        <v>0</v>
      </c>
      <c r="K424" s="195"/>
      <c r="L424" s="40"/>
      <c r="M424" s="196" t="s">
        <v>1</v>
      </c>
      <c r="N424" s="197" t="s">
        <v>43</v>
      </c>
      <c r="O424" s="72"/>
      <c r="P424" s="198">
        <f t="shared" si="31"/>
        <v>0</v>
      </c>
      <c r="Q424" s="198">
        <v>8.0000000000000007E-5</v>
      </c>
      <c r="R424" s="198">
        <f t="shared" si="32"/>
        <v>8.0000000000000007E-5</v>
      </c>
      <c r="S424" s="198">
        <v>0</v>
      </c>
      <c r="T424" s="199">
        <f t="shared" si="33"/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0" t="s">
        <v>229</v>
      </c>
      <c r="AT424" s="200" t="s">
        <v>154</v>
      </c>
      <c r="AU424" s="200" t="s">
        <v>88</v>
      </c>
      <c r="AY424" s="18" t="s">
        <v>151</v>
      </c>
      <c r="BE424" s="201">
        <f t="shared" si="34"/>
        <v>0</v>
      </c>
      <c r="BF424" s="201">
        <f t="shared" si="35"/>
        <v>0</v>
      </c>
      <c r="BG424" s="201">
        <f t="shared" si="36"/>
        <v>0</v>
      </c>
      <c r="BH424" s="201">
        <f t="shared" si="37"/>
        <v>0</v>
      </c>
      <c r="BI424" s="201">
        <f t="shared" si="38"/>
        <v>0</v>
      </c>
      <c r="BJ424" s="18" t="s">
        <v>86</v>
      </c>
      <c r="BK424" s="201">
        <f t="shared" si="39"/>
        <v>0</v>
      </c>
      <c r="BL424" s="18" t="s">
        <v>229</v>
      </c>
      <c r="BM424" s="200" t="s">
        <v>1802</v>
      </c>
    </row>
    <row r="425" spans="1:65" s="2" customFormat="1" ht="21.75" customHeight="1">
      <c r="A425" s="35"/>
      <c r="B425" s="36"/>
      <c r="C425" s="188" t="s">
        <v>1803</v>
      </c>
      <c r="D425" s="188" t="s">
        <v>154</v>
      </c>
      <c r="E425" s="189" t="s">
        <v>1804</v>
      </c>
      <c r="F425" s="190" t="s">
        <v>1805</v>
      </c>
      <c r="G425" s="191" t="s">
        <v>167</v>
      </c>
      <c r="H425" s="192">
        <v>1</v>
      </c>
      <c r="I425" s="193"/>
      <c r="J425" s="194">
        <f t="shared" si="30"/>
        <v>0</v>
      </c>
      <c r="K425" s="195"/>
      <c r="L425" s="40"/>
      <c r="M425" s="196" t="s">
        <v>1</v>
      </c>
      <c r="N425" s="197" t="s">
        <v>43</v>
      </c>
      <c r="O425" s="72"/>
      <c r="P425" s="198">
        <f t="shared" si="31"/>
        <v>0</v>
      </c>
      <c r="Q425" s="198">
        <v>0</v>
      </c>
      <c r="R425" s="198">
        <f t="shared" si="32"/>
        <v>0</v>
      </c>
      <c r="S425" s="198">
        <v>0.13100000000000001</v>
      </c>
      <c r="T425" s="199">
        <f t="shared" si="33"/>
        <v>0.13100000000000001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0" t="s">
        <v>229</v>
      </c>
      <c r="AT425" s="200" t="s">
        <v>154</v>
      </c>
      <c r="AU425" s="200" t="s">
        <v>88</v>
      </c>
      <c r="AY425" s="18" t="s">
        <v>151</v>
      </c>
      <c r="BE425" s="201">
        <f t="shared" si="34"/>
        <v>0</v>
      </c>
      <c r="BF425" s="201">
        <f t="shared" si="35"/>
        <v>0</v>
      </c>
      <c r="BG425" s="201">
        <f t="shared" si="36"/>
        <v>0</v>
      </c>
      <c r="BH425" s="201">
        <f t="shared" si="37"/>
        <v>0</v>
      </c>
      <c r="BI425" s="201">
        <f t="shared" si="38"/>
        <v>0</v>
      </c>
      <c r="BJ425" s="18" t="s">
        <v>86</v>
      </c>
      <c r="BK425" s="201">
        <f t="shared" si="39"/>
        <v>0</v>
      </c>
      <c r="BL425" s="18" t="s">
        <v>229</v>
      </c>
      <c r="BM425" s="200" t="s">
        <v>1806</v>
      </c>
    </row>
    <row r="426" spans="1:65" s="2" customFormat="1" ht="21.75" customHeight="1">
      <c r="A426" s="35"/>
      <c r="B426" s="36"/>
      <c r="C426" s="188" t="s">
        <v>1807</v>
      </c>
      <c r="D426" s="188" t="s">
        <v>154</v>
      </c>
      <c r="E426" s="189" t="s">
        <v>557</v>
      </c>
      <c r="F426" s="190" t="s">
        <v>558</v>
      </c>
      <c r="G426" s="191" t="s">
        <v>508</v>
      </c>
      <c r="H426" s="261"/>
      <c r="I426" s="193"/>
      <c r="J426" s="194">
        <f t="shared" si="30"/>
        <v>0</v>
      </c>
      <c r="K426" s="195"/>
      <c r="L426" s="40"/>
      <c r="M426" s="196" t="s">
        <v>1</v>
      </c>
      <c r="N426" s="197" t="s">
        <v>43</v>
      </c>
      <c r="O426" s="72"/>
      <c r="P426" s="198">
        <f t="shared" si="31"/>
        <v>0</v>
      </c>
      <c r="Q426" s="198">
        <v>0</v>
      </c>
      <c r="R426" s="198">
        <f t="shared" si="32"/>
        <v>0</v>
      </c>
      <c r="S426" s="198">
        <v>0</v>
      </c>
      <c r="T426" s="199">
        <f t="shared" si="33"/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0" t="s">
        <v>229</v>
      </c>
      <c r="AT426" s="200" t="s">
        <v>154</v>
      </c>
      <c r="AU426" s="200" t="s">
        <v>88</v>
      </c>
      <c r="AY426" s="18" t="s">
        <v>151</v>
      </c>
      <c r="BE426" s="201">
        <f t="shared" si="34"/>
        <v>0</v>
      </c>
      <c r="BF426" s="201">
        <f t="shared" si="35"/>
        <v>0</v>
      </c>
      <c r="BG426" s="201">
        <f t="shared" si="36"/>
        <v>0</v>
      </c>
      <c r="BH426" s="201">
        <f t="shared" si="37"/>
        <v>0</v>
      </c>
      <c r="BI426" s="201">
        <f t="shared" si="38"/>
        <v>0</v>
      </c>
      <c r="BJ426" s="18" t="s">
        <v>86</v>
      </c>
      <c r="BK426" s="201">
        <f t="shared" si="39"/>
        <v>0</v>
      </c>
      <c r="BL426" s="18" t="s">
        <v>229</v>
      </c>
      <c r="BM426" s="200" t="s">
        <v>1808</v>
      </c>
    </row>
    <row r="427" spans="1:65" s="12" customFormat="1" ht="22.9" customHeight="1">
      <c r="B427" s="172"/>
      <c r="C427" s="173"/>
      <c r="D427" s="174" t="s">
        <v>77</v>
      </c>
      <c r="E427" s="186" t="s">
        <v>1289</v>
      </c>
      <c r="F427" s="186" t="s">
        <v>1290</v>
      </c>
      <c r="G427" s="173"/>
      <c r="H427" s="173"/>
      <c r="I427" s="176"/>
      <c r="J427" s="187">
        <f>BK427</f>
        <v>0</v>
      </c>
      <c r="K427" s="173"/>
      <c r="L427" s="178"/>
      <c r="M427" s="179"/>
      <c r="N427" s="180"/>
      <c r="O427" s="180"/>
      <c r="P427" s="181">
        <f>SUM(P428:P457)</f>
        <v>0</v>
      </c>
      <c r="Q427" s="180"/>
      <c r="R427" s="181">
        <f>SUM(R428:R457)</f>
        <v>0.26960999999999996</v>
      </c>
      <c r="S427" s="180"/>
      <c r="T427" s="182">
        <f>SUM(T428:T457)</f>
        <v>0</v>
      </c>
      <c r="AR427" s="183" t="s">
        <v>88</v>
      </c>
      <c r="AT427" s="184" t="s">
        <v>77</v>
      </c>
      <c r="AU427" s="184" t="s">
        <v>86</v>
      </c>
      <c r="AY427" s="183" t="s">
        <v>151</v>
      </c>
      <c r="BK427" s="185">
        <f>SUM(BK428:BK457)</f>
        <v>0</v>
      </c>
    </row>
    <row r="428" spans="1:65" s="2" customFormat="1" ht="16.5" customHeight="1">
      <c r="A428" s="35"/>
      <c r="B428" s="36"/>
      <c r="C428" s="188" t="s">
        <v>1809</v>
      </c>
      <c r="D428" s="188" t="s">
        <v>154</v>
      </c>
      <c r="E428" s="189" t="s">
        <v>1291</v>
      </c>
      <c r="F428" s="190" t="s">
        <v>1292</v>
      </c>
      <c r="G428" s="191" t="s">
        <v>183</v>
      </c>
      <c r="H428" s="192">
        <v>35.659999999999997</v>
      </c>
      <c r="I428" s="193"/>
      <c r="J428" s="194">
        <f>ROUND(I428*H428,2)</f>
        <v>0</v>
      </c>
      <c r="K428" s="195"/>
      <c r="L428" s="40"/>
      <c r="M428" s="196" t="s">
        <v>1</v>
      </c>
      <c r="N428" s="197" t="s">
        <v>43</v>
      </c>
      <c r="O428" s="72"/>
      <c r="P428" s="198">
        <f>O428*H428</f>
        <v>0</v>
      </c>
      <c r="Q428" s="198">
        <v>0</v>
      </c>
      <c r="R428" s="198">
        <f>Q428*H428</f>
        <v>0</v>
      </c>
      <c r="S428" s="198">
        <v>0</v>
      </c>
      <c r="T428" s="19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229</v>
      </c>
      <c r="AT428" s="200" t="s">
        <v>154</v>
      </c>
      <c r="AU428" s="200" t="s">
        <v>88</v>
      </c>
      <c r="AY428" s="18" t="s">
        <v>151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8" t="s">
        <v>86</v>
      </c>
      <c r="BK428" s="201">
        <f>ROUND(I428*H428,2)</f>
        <v>0</v>
      </c>
      <c r="BL428" s="18" t="s">
        <v>229</v>
      </c>
      <c r="BM428" s="200" t="s">
        <v>1810</v>
      </c>
    </row>
    <row r="429" spans="1:65" s="2" customFormat="1" ht="21.75" customHeight="1">
      <c r="A429" s="35"/>
      <c r="B429" s="36"/>
      <c r="C429" s="188" t="s">
        <v>1811</v>
      </c>
      <c r="D429" s="188" t="s">
        <v>154</v>
      </c>
      <c r="E429" s="189" t="s">
        <v>1812</v>
      </c>
      <c r="F429" s="190" t="s">
        <v>1813</v>
      </c>
      <c r="G429" s="191" t="s">
        <v>183</v>
      </c>
      <c r="H429" s="192">
        <v>35.659999999999997</v>
      </c>
      <c r="I429" s="193"/>
      <c r="J429" s="194">
        <f>ROUND(I429*H429,2)</f>
        <v>0</v>
      </c>
      <c r="K429" s="195"/>
      <c r="L429" s="40"/>
      <c r="M429" s="196" t="s">
        <v>1</v>
      </c>
      <c r="N429" s="197" t="s">
        <v>43</v>
      </c>
      <c r="O429" s="72"/>
      <c r="P429" s="198">
        <f>O429*H429</f>
        <v>0</v>
      </c>
      <c r="Q429" s="198">
        <v>7.4999999999999997E-3</v>
      </c>
      <c r="R429" s="198">
        <f>Q429*H429</f>
        <v>0.26744999999999997</v>
      </c>
      <c r="S429" s="198">
        <v>0</v>
      </c>
      <c r="T429" s="199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0" t="s">
        <v>229</v>
      </c>
      <c r="AT429" s="200" t="s">
        <v>154</v>
      </c>
      <c r="AU429" s="200" t="s">
        <v>88</v>
      </c>
      <c r="AY429" s="18" t="s">
        <v>151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18" t="s">
        <v>86</v>
      </c>
      <c r="BK429" s="201">
        <f>ROUND(I429*H429,2)</f>
        <v>0</v>
      </c>
      <c r="BL429" s="18" t="s">
        <v>229</v>
      </c>
      <c r="BM429" s="200" t="s">
        <v>1814</v>
      </c>
    </row>
    <row r="430" spans="1:65" s="2" customFormat="1" ht="21.75" customHeight="1">
      <c r="A430" s="35"/>
      <c r="B430" s="36"/>
      <c r="C430" s="188" t="s">
        <v>1815</v>
      </c>
      <c r="D430" s="188" t="s">
        <v>154</v>
      </c>
      <c r="E430" s="189" t="s">
        <v>1300</v>
      </c>
      <c r="F430" s="190" t="s">
        <v>1301</v>
      </c>
      <c r="G430" s="191" t="s">
        <v>213</v>
      </c>
      <c r="H430" s="192">
        <v>32.799999999999997</v>
      </c>
      <c r="I430" s="193"/>
      <c r="J430" s="194">
        <f>ROUND(I430*H430,2)</f>
        <v>0</v>
      </c>
      <c r="K430" s="195"/>
      <c r="L430" s="40"/>
      <c r="M430" s="196" t="s">
        <v>1</v>
      </c>
      <c r="N430" s="197" t="s">
        <v>43</v>
      </c>
      <c r="O430" s="72"/>
      <c r="P430" s="198">
        <f>O430*H430</f>
        <v>0</v>
      </c>
      <c r="Q430" s="198">
        <v>0</v>
      </c>
      <c r="R430" s="198">
        <f>Q430*H430</f>
        <v>0</v>
      </c>
      <c r="S430" s="198">
        <v>0</v>
      </c>
      <c r="T430" s="199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0" t="s">
        <v>229</v>
      </c>
      <c r="AT430" s="200" t="s">
        <v>154</v>
      </c>
      <c r="AU430" s="200" t="s">
        <v>88</v>
      </c>
      <c r="AY430" s="18" t="s">
        <v>151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18" t="s">
        <v>86</v>
      </c>
      <c r="BK430" s="201">
        <f>ROUND(I430*H430,2)</f>
        <v>0</v>
      </c>
      <c r="BL430" s="18" t="s">
        <v>229</v>
      </c>
      <c r="BM430" s="200" t="s">
        <v>1816</v>
      </c>
    </row>
    <row r="431" spans="1:65" s="15" customFormat="1" ht="11.25">
      <c r="B431" s="225"/>
      <c r="C431" s="226"/>
      <c r="D431" s="204" t="s">
        <v>160</v>
      </c>
      <c r="E431" s="227" t="s">
        <v>1</v>
      </c>
      <c r="F431" s="228" t="s">
        <v>1472</v>
      </c>
      <c r="G431" s="226"/>
      <c r="H431" s="227" t="s">
        <v>1</v>
      </c>
      <c r="I431" s="229"/>
      <c r="J431" s="226"/>
      <c r="K431" s="226"/>
      <c r="L431" s="230"/>
      <c r="M431" s="231"/>
      <c r="N431" s="232"/>
      <c r="O431" s="232"/>
      <c r="P431" s="232"/>
      <c r="Q431" s="232"/>
      <c r="R431" s="232"/>
      <c r="S431" s="232"/>
      <c r="T431" s="233"/>
      <c r="AT431" s="234" t="s">
        <v>160</v>
      </c>
      <c r="AU431" s="234" t="s">
        <v>88</v>
      </c>
      <c r="AV431" s="15" t="s">
        <v>86</v>
      </c>
      <c r="AW431" s="15" t="s">
        <v>34</v>
      </c>
      <c r="AX431" s="15" t="s">
        <v>78</v>
      </c>
      <c r="AY431" s="234" t="s">
        <v>151</v>
      </c>
    </row>
    <row r="432" spans="1:65" s="13" customFormat="1" ht="11.25">
      <c r="B432" s="202"/>
      <c r="C432" s="203"/>
      <c r="D432" s="204" t="s">
        <v>160</v>
      </c>
      <c r="E432" s="205" t="s">
        <v>1</v>
      </c>
      <c r="F432" s="206" t="s">
        <v>1817</v>
      </c>
      <c r="G432" s="203"/>
      <c r="H432" s="207">
        <v>14.2</v>
      </c>
      <c r="I432" s="208"/>
      <c r="J432" s="203"/>
      <c r="K432" s="203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160</v>
      </c>
      <c r="AU432" s="213" t="s">
        <v>88</v>
      </c>
      <c r="AV432" s="13" t="s">
        <v>88</v>
      </c>
      <c r="AW432" s="13" t="s">
        <v>34</v>
      </c>
      <c r="AX432" s="13" t="s">
        <v>78</v>
      </c>
      <c r="AY432" s="213" t="s">
        <v>151</v>
      </c>
    </row>
    <row r="433" spans="1:65" s="15" customFormat="1" ht="11.25">
      <c r="B433" s="225"/>
      <c r="C433" s="226"/>
      <c r="D433" s="204" t="s">
        <v>160</v>
      </c>
      <c r="E433" s="227" t="s">
        <v>1</v>
      </c>
      <c r="F433" s="228" t="s">
        <v>1418</v>
      </c>
      <c r="G433" s="226"/>
      <c r="H433" s="227" t="s">
        <v>1</v>
      </c>
      <c r="I433" s="229"/>
      <c r="J433" s="226"/>
      <c r="K433" s="226"/>
      <c r="L433" s="230"/>
      <c r="M433" s="231"/>
      <c r="N433" s="232"/>
      <c r="O433" s="232"/>
      <c r="P433" s="232"/>
      <c r="Q433" s="232"/>
      <c r="R433" s="232"/>
      <c r="S433" s="232"/>
      <c r="T433" s="233"/>
      <c r="AT433" s="234" t="s">
        <v>160</v>
      </c>
      <c r="AU433" s="234" t="s">
        <v>88</v>
      </c>
      <c r="AV433" s="15" t="s">
        <v>86</v>
      </c>
      <c r="AW433" s="15" t="s">
        <v>34</v>
      </c>
      <c r="AX433" s="15" t="s">
        <v>78</v>
      </c>
      <c r="AY433" s="234" t="s">
        <v>151</v>
      </c>
    </row>
    <row r="434" spans="1:65" s="13" customFormat="1" ht="11.25">
      <c r="B434" s="202"/>
      <c r="C434" s="203"/>
      <c r="D434" s="204" t="s">
        <v>160</v>
      </c>
      <c r="E434" s="205" t="s">
        <v>1</v>
      </c>
      <c r="F434" s="206" t="s">
        <v>1453</v>
      </c>
      <c r="G434" s="203"/>
      <c r="H434" s="207">
        <v>12.6</v>
      </c>
      <c r="I434" s="208"/>
      <c r="J434" s="203"/>
      <c r="K434" s="203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160</v>
      </c>
      <c r="AU434" s="213" t="s">
        <v>88</v>
      </c>
      <c r="AV434" s="13" t="s">
        <v>88</v>
      </c>
      <c r="AW434" s="13" t="s">
        <v>34</v>
      </c>
      <c r="AX434" s="13" t="s">
        <v>78</v>
      </c>
      <c r="AY434" s="213" t="s">
        <v>151</v>
      </c>
    </row>
    <row r="435" spans="1:65" s="15" customFormat="1" ht="11.25">
      <c r="B435" s="225"/>
      <c r="C435" s="226"/>
      <c r="D435" s="204" t="s">
        <v>160</v>
      </c>
      <c r="E435" s="227" t="s">
        <v>1</v>
      </c>
      <c r="F435" s="228" t="s">
        <v>1422</v>
      </c>
      <c r="G435" s="226"/>
      <c r="H435" s="227" t="s">
        <v>1</v>
      </c>
      <c r="I435" s="229"/>
      <c r="J435" s="226"/>
      <c r="K435" s="226"/>
      <c r="L435" s="230"/>
      <c r="M435" s="231"/>
      <c r="N435" s="232"/>
      <c r="O435" s="232"/>
      <c r="P435" s="232"/>
      <c r="Q435" s="232"/>
      <c r="R435" s="232"/>
      <c r="S435" s="232"/>
      <c r="T435" s="233"/>
      <c r="AT435" s="234" t="s">
        <v>160</v>
      </c>
      <c r="AU435" s="234" t="s">
        <v>88</v>
      </c>
      <c r="AV435" s="15" t="s">
        <v>86</v>
      </c>
      <c r="AW435" s="15" t="s">
        <v>34</v>
      </c>
      <c r="AX435" s="15" t="s">
        <v>78</v>
      </c>
      <c r="AY435" s="234" t="s">
        <v>151</v>
      </c>
    </row>
    <row r="436" spans="1:65" s="13" customFormat="1" ht="11.25">
      <c r="B436" s="202"/>
      <c r="C436" s="203"/>
      <c r="D436" s="204" t="s">
        <v>160</v>
      </c>
      <c r="E436" s="205" t="s">
        <v>1</v>
      </c>
      <c r="F436" s="206" t="s">
        <v>1818</v>
      </c>
      <c r="G436" s="203"/>
      <c r="H436" s="207">
        <v>6</v>
      </c>
      <c r="I436" s="208"/>
      <c r="J436" s="203"/>
      <c r="K436" s="203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160</v>
      </c>
      <c r="AU436" s="213" t="s">
        <v>88</v>
      </c>
      <c r="AV436" s="13" t="s">
        <v>88</v>
      </c>
      <c r="AW436" s="13" t="s">
        <v>34</v>
      </c>
      <c r="AX436" s="13" t="s">
        <v>78</v>
      </c>
      <c r="AY436" s="213" t="s">
        <v>151</v>
      </c>
    </row>
    <row r="437" spans="1:65" s="14" customFormat="1" ht="11.25">
      <c r="B437" s="214"/>
      <c r="C437" s="215"/>
      <c r="D437" s="204" t="s">
        <v>160</v>
      </c>
      <c r="E437" s="216" t="s">
        <v>1</v>
      </c>
      <c r="F437" s="217" t="s">
        <v>172</v>
      </c>
      <c r="G437" s="215"/>
      <c r="H437" s="218">
        <v>32.799999999999997</v>
      </c>
      <c r="I437" s="219"/>
      <c r="J437" s="215"/>
      <c r="K437" s="215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160</v>
      </c>
      <c r="AU437" s="224" t="s">
        <v>88</v>
      </c>
      <c r="AV437" s="14" t="s">
        <v>158</v>
      </c>
      <c r="AW437" s="14" t="s">
        <v>34</v>
      </c>
      <c r="AX437" s="14" t="s">
        <v>86</v>
      </c>
      <c r="AY437" s="224" t="s">
        <v>151</v>
      </c>
    </row>
    <row r="438" spans="1:65" s="2" customFormat="1" ht="21.75" customHeight="1">
      <c r="A438" s="35"/>
      <c r="B438" s="36"/>
      <c r="C438" s="250" t="s">
        <v>1819</v>
      </c>
      <c r="D438" s="250" t="s">
        <v>291</v>
      </c>
      <c r="E438" s="251" t="s">
        <v>1820</v>
      </c>
      <c r="F438" s="252" t="s">
        <v>1821</v>
      </c>
      <c r="G438" s="253" t="s">
        <v>167</v>
      </c>
      <c r="H438" s="254">
        <v>109.333</v>
      </c>
      <c r="I438" s="255"/>
      <c r="J438" s="256">
        <f>ROUND(I438*H438,2)</f>
        <v>0</v>
      </c>
      <c r="K438" s="257"/>
      <c r="L438" s="258"/>
      <c r="M438" s="259" t="s">
        <v>1</v>
      </c>
      <c r="N438" s="260" t="s">
        <v>43</v>
      </c>
      <c r="O438" s="72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323</v>
      </c>
      <c r="AT438" s="200" t="s">
        <v>291</v>
      </c>
      <c r="AU438" s="200" t="s">
        <v>88</v>
      </c>
      <c r="AY438" s="18" t="s">
        <v>151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8" t="s">
        <v>86</v>
      </c>
      <c r="BK438" s="201">
        <f>ROUND(I438*H438,2)</f>
        <v>0</v>
      </c>
      <c r="BL438" s="18" t="s">
        <v>229</v>
      </c>
      <c r="BM438" s="200" t="s">
        <v>1822</v>
      </c>
    </row>
    <row r="439" spans="1:65" s="2" customFormat="1" ht="39">
      <c r="A439" s="35"/>
      <c r="B439" s="36"/>
      <c r="C439" s="37"/>
      <c r="D439" s="204" t="s">
        <v>279</v>
      </c>
      <c r="E439" s="37"/>
      <c r="F439" s="246" t="s">
        <v>1823</v>
      </c>
      <c r="G439" s="37"/>
      <c r="H439" s="37"/>
      <c r="I439" s="247"/>
      <c r="J439" s="37"/>
      <c r="K439" s="37"/>
      <c r="L439" s="40"/>
      <c r="M439" s="248"/>
      <c r="N439" s="249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279</v>
      </c>
      <c r="AU439" s="18" t="s">
        <v>88</v>
      </c>
    </row>
    <row r="440" spans="1:65" s="13" customFormat="1" ht="11.25">
      <c r="B440" s="202"/>
      <c r="C440" s="203"/>
      <c r="D440" s="204" t="s">
        <v>160</v>
      </c>
      <c r="E440" s="205" t="s">
        <v>1</v>
      </c>
      <c r="F440" s="206" t="s">
        <v>1824</v>
      </c>
      <c r="G440" s="203"/>
      <c r="H440" s="207">
        <v>109.333</v>
      </c>
      <c r="I440" s="208"/>
      <c r="J440" s="203"/>
      <c r="K440" s="203"/>
      <c r="L440" s="209"/>
      <c r="M440" s="210"/>
      <c r="N440" s="211"/>
      <c r="O440" s="211"/>
      <c r="P440" s="211"/>
      <c r="Q440" s="211"/>
      <c r="R440" s="211"/>
      <c r="S440" s="211"/>
      <c r="T440" s="212"/>
      <c r="AT440" s="213" t="s">
        <v>160</v>
      </c>
      <c r="AU440" s="213" t="s">
        <v>88</v>
      </c>
      <c r="AV440" s="13" t="s">
        <v>88</v>
      </c>
      <c r="AW440" s="13" t="s">
        <v>34</v>
      </c>
      <c r="AX440" s="13" t="s">
        <v>86</v>
      </c>
      <c r="AY440" s="213" t="s">
        <v>151</v>
      </c>
    </row>
    <row r="441" spans="1:65" s="2" customFormat="1" ht="21.75" customHeight="1">
      <c r="A441" s="35"/>
      <c r="B441" s="36"/>
      <c r="C441" s="188" t="s">
        <v>1825</v>
      </c>
      <c r="D441" s="188" t="s">
        <v>154</v>
      </c>
      <c r="E441" s="189" t="s">
        <v>1308</v>
      </c>
      <c r="F441" s="190" t="s">
        <v>1309</v>
      </c>
      <c r="G441" s="191" t="s">
        <v>183</v>
      </c>
      <c r="H441" s="192">
        <v>35.659999999999997</v>
      </c>
      <c r="I441" s="193"/>
      <c r="J441" s="194">
        <f>ROUND(I441*H441,2)</f>
        <v>0</v>
      </c>
      <c r="K441" s="195"/>
      <c r="L441" s="40"/>
      <c r="M441" s="196" t="s">
        <v>1</v>
      </c>
      <c r="N441" s="197" t="s">
        <v>43</v>
      </c>
      <c r="O441" s="72"/>
      <c r="P441" s="198">
        <f>O441*H441</f>
        <v>0</v>
      </c>
      <c r="Q441" s="198">
        <v>0</v>
      </c>
      <c r="R441" s="198">
        <f>Q441*H441</f>
        <v>0</v>
      </c>
      <c r="S441" s="198">
        <v>0</v>
      </c>
      <c r="T441" s="199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0" t="s">
        <v>229</v>
      </c>
      <c r="AT441" s="200" t="s">
        <v>154</v>
      </c>
      <c r="AU441" s="200" t="s">
        <v>88</v>
      </c>
      <c r="AY441" s="18" t="s">
        <v>151</v>
      </c>
      <c r="BE441" s="201">
        <f>IF(N441="základní",J441,0)</f>
        <v>0</v>
      </c>
      <c r="BF441" s="201">
        <f>IF(N441="snížená",J441,0)</f>
        <v>0</v>
      </c>
      <c r="BG441" s="201">
        <f>IF(N441="zákl. přenesená",J441,0)</f>
        <v>0</v>
      </c>
      <c r="BH441" s="201">
        <f>IF(N441="sníž. přenesená",J441,0)</f>
        <v>0</v>
      </c>
      <c r="BI441" s="201">
        <f>IF(N441="nulová",J441,0)</f>
        <v>0</v>
      </c>
      <c r="BJ441" s="18" t="s">
        <v>86</v>
      </c>
      <c r="BK441" s="201">
        <f>ROUND(I441*H441,2)</f>
        <v>0</v>
      </c>
      <c r="BL441" s="18" t="s">
        <v>229</v>
      </c>
      <c r="BM441" s="200" t="s">
        <v>1826</v>
      </c>
    </row>
    <row r="442" spans="1:65" s="15" customFormat="1" ht="11.25">
      <c r="B442" s="225"/>
      <c r="C442" s="226"/>
      <c r="D442" s="204" t="s">
        <v>160</v>
      </c>
      <c r="E442" s="227" t="s">
        <v>1</v>
      </c>
      <c r="F442" s="228" t="s">
        <v>1472</v>
      </c>
      <c r="G442" s="226"/>
      <c r="H442" s="227" t="s">
        <v>1</v>
      </c>
      <c r="I442" s="229"/>
      <c r="J442" s="226"/>
      <c r="K442" s="226"/>
      <c r="L442" s="230"/>
      <c r="M442" s="231"/>
      <c r="N442" s="232"/>
      <c r="O442" s="232"/>
      <c r="P442" s="232"/>
      <c r="Q442" s="232"/>
      <c r="R442" s="232"/>
      <c r="S442" s="232"/>
      <c r="T442" s="233"/>
      <c r="AT442" s="234" t="s">
        <v>160</v>
      </c>
      <c r="AU442" s="234" t="s">
        <v>88</v>
      </c>
      <c r="AV442" s="15" t="s">
        <v>86</v>
      </c>
      <c r="AW442" s="15" t="s">
        <v>34</v>
      </c>
      <c r="AX442" s="15" t="s">
        <v>78</v>
      </c>
      <c r="AY442" s="234" t="s">
        <v>151</v>
      </c>
    </row>
    <row r="443" spans="1:65" s="13" customFormat="1" ht="11.25">
      <c r="B443" s="202"/>
      <c r="C443" s="203"/>
      <c r="D443" s="204" t="s">
        <v>160</v>
      </c>
      <c r="E443" s="205" t="s">
        <v>1</v>
      </c>
      <c r="F443" s="206" t="s">
        <v>1827</v>
      </c>
      <c r="G443" s="203"/>
      <c r="H443" s="207">
        <v>12.6</v>
      </c>
      <c r="I443" s="208"/>
      <c r="J443" s="203"/>
      <c r="K443" s="203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160</v>
      </c>
      <c r="AU443" s="213" t="s">
        <v>88</v>
      </c>
      <c r="AV443" s="13" t="s">
        <v>88</v>
      </c>
      <c r="AW443" s="13" t="s">
        <v>34</v>
      </c>
      <c r="AX443" s="13" t="s">
        <v>78</v>
      </c>
      <c r="AY443" s="213" t="s">
        <v>151</v>
      </c>
    </row>
    <row r="444" spans="1:65" s="15" customFormat="1" ht="11.25">
      <c r="B444" s="225"/>
      <c r="C444" s="226"/>
      <c r="D444" s="204" t="s">
        <v>160</v>
      </c>
      <c r="E444" s="227" t="s">
        <v>1</v>
      </c>
      <c r="F444" s="228" t="s">
        <v>1418</v>
      </c>
      <c r="G444" s="226"/>
      <c r="H444" s="227" t="s">
        <v>1</v>
      </c>
      <c r="I444" s="229"/>
      <c r="J444" s="226"/>
      <c r="K444" s="226"/>
      <c r="L444" s="230"/>
      <c r="M444" s="231"/>
      <c r="N444" s="232"/>
      <c r="O444" s="232"/>
      <c r="P444" s="232"/>
      <c r="Q444" s="232"/>
      <c r="R444" s="232"/>
      <c r="S444" s="232"/>
      <c r="T444" s="233"/>
      <c r="AT444" s="234" t="s">
        <v>160</v>
      </c>
      <c r="AU444" s="234" t="s">
        <v>88</v>
      </c>
      <c r="AV444" s="15" t="s">
        <v>86</v>
      </c>
      <c r="AW444" s="15" t="s">
        <v>34</v>
      </c>
      <c r="AX444" s="15" t="s">
        <v>78</v>
      </c>
      <c r="AY444" s="234" t="s">
        <v>151</v>
      </c>
    </row>
    <row r="445" spans="1:65" s="13" customFormat="1" ht="11.25">
      <c r="B445" s="202"/>
      <c r="C445" s="203"/>
      <c r="D445" s="204" t="s">
        <v>160</v>
      </c>
      <c r="E445" s="205" t="s">
        <v>1</v>
      </c>
      <c r="F445" s="206" t="s">
        <v>1502</v>
      </c>
      <c r="G445" s="203"/>
      <c r="H445" s="207">
        <v>6.5</v>
      </c>
      <c r="I445" s="208"/>
      <c r="J445" s="203"/>
      <c r="K445" s="203"/>
      <c r="L445" s="209"/>
      <c r="M445" s="210"/>
      <c r="N445" s="211"/>
      <c r="O445" s="211"/>
      <c r="P445" s="211"/>
      <c r="Q445" s="211"/>
      <c r="R445" s="211"/>
      <c r="S445" s="211"/>
      <c r="T445" s="212"/>
      <c r="AT445" s="213" t="s">
        <v>160</v>
      </c>
      <c r="AU445" s="213" t="s">
        <v>88</v>
      </c>
      <c r="AV445" s="13" t="s">
        <v>88</v>
      </c>
      <c r="AW445" s="13" t="s">
        <v>34</v>
      </c>
      <c r="AX445" s="13" t="s">
        <v>78</v>
      </c>
      <c r="AY445" s="213" t="s">
        <v>151</v>
      </c>
    </row>
    <row r="446" spans="1:65" s="15" customFormat="1" ht="11.25">
      <c r="B446" s="225"/>
      <c r="C446" s="226"/>
      <c r="D446" s="204" t="s">
        <v>160</v>
      </c>
      <c r="E446" s="227" t="s">
        <v>1</v>
      </c>
      <c r="F446" s="228" t="s">
        <v>1420</v>
      </c>
      <c r="G446" s="226"/>
      <c r="H446" s="227" t="s">
        <v>1</v>
      </c>
      <c r="I446" s="229"/>
      <c r="J446" s="226"/>
      <c r="K446" s="226"/>
      <c r="L446" s="230"/>
      <c r="M446" s="231"/>
      <c r="N446" s="232"/>
      <c r="O446" s="232"/>
      <c r="P446" s="232"/>
      <c r="Q446" s="232"/>
      <c r="R446" s="232"/>
      <c r="S446" s="232"/>
      <c r="T446" s="233"/>
      <c r="AT446" s="234" t="s">
        <v>160</v>
      </c>
      <c r="AU446" s="234" t="s">
        <v>88</v>
      </c>
      <c r="AV446" s="15" t="s">
        <v>86</v>
      </c>
      <c r="AW446" s="15" t="s">
        <v>34</v>
      </c>
      <c r="AX446" s="15" t="s">
        <v>78</v>
      </c>
      <c r="AY446" s="234" t="s">
        <v>151</v>
      </c>
    </row>
    <row r="447" spans="1:65" s="13" customFormat="1" ht="11.25">
      <c r="B447" s="202"/>
      <c r="C447" s="203"/>
      <c r="D447" s="204" t="s">
        <v>160</v>
      </c>
      <c r="E447" s="205" t="s">
        <v>1</v>
      </c>
      <c r="F447" s="206" t="s">
        <v>1474</v>
      </c>
      <c r="G447" s="203"/>
      <c r="H447" s="207">
        <v>14.4</v>
      </c>
      <c r="I447" s="208"/>
      <c r="J447" s="203"/>
      <c r="K447" s="203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160</v>
      </c>
      <c r="AU447" s="213" t="s">
        <v>88</v>
      </c>
      <c r="AV447" s="13" t="s">
        <v>88</v>
      </c>
      <c r="AW447" s="13" t="s">
        <v>34</v>
      </c>
      <c r="AX447" s="13" t="s">
        <v>78</v>
      </c>
      <c r="AY447" s="213" t="s">
        <v>151</v>
      </c>
    </row>
    <row r="448" spans="1:65" s="15" customFormat="1" ht="11.25">
      <c r="B448" s="225"/>
      <c r="C448" s="226"/>
      <c r="D448" s="204" t="s">
        <v>160</v>
      </c>
      <c r="E448" s="227" t="s">
        <v>1</v>
      </c>
      <c r="F448" s="228" t="s">
        <v>1422</v>
      </c>
      <c r="G448" s="226"/>
      <c r="H448" s="227" t="s">
        <v>1</v>
      </c>
      <c r="I448" s="229"/>
      <c r="J448" s="226"/>
      <c r="K448" s="226"/>
      <c r="L448" s="230"/>
      <c r="M448" s="231"/>
      <c r="N448" s="232"/>
      <c r="O448" s="232"/>
      <c r="P448" s="232"/>
      <c r="Q448" s="232"/>
      <c r="R448" s="232"/>
      <c r="S448" s="232"/>
      <c r="T448" s="233"/>
      <c r="AT448" s="234" t="s">
        <v>160</v>
      </c>
      <c r="AU448" s="234" t="s">
        <v>88</v>
      </c>
      <c r="AV448" s="15" t="s">
        <v>86</v>
      </c>
      <c r="AW448" s="15" t="s">
        <v>34</v>
      </c>
      <c r="AX448" s="15" t="s">
        <v>78</v>
      </c>
      <c r="AY448" s="234" t="s">
        <v>151</v>
      </c>
    </row>
    <row r="449" spans="1:65" s="13" customFormat="1" ht="11.25">
      <c r="B449" s="202"/>
      <c r="C449" s="203"/>
      <c r="D449" s="204" t="s">
        <v>160</v>
      </c>
      <c r="E449" s="205" t="s">
        <v>1</v>
      </c>
      <c r="F449" s="206" t="s">
        <v>1475</v>
      </c>
      <c r="G449" s="203"/>
      <c r="H449" s="207">
        <v>2.16</v>
      </c>
      <c r="I449" s="208"/>
      <c r="J449" s="203"/>
      <c r="K449" s="203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160</v>
      </c>
      <c r="AU449" s="213" t="s">
        <v>88</v>
      </c>
      <c r="AV449" s="13" t="s">
        <v>88</v>
      </c>
      <c r="AW449" s="13" t="s">
        <v>34</v>
      </c>
      <c r="AX449" s="13" t="s">
        <v>78</v>
      </c>
      <c r="AY449" s="213" t="s">
        <v>151</v>
      </c>
    </row>
    <row r="450" spans="1:65" s="14" customFormat="1" ht="11.25">
      <c r="B450" s="214"/>
      <c r="C450" s="215"/>
      <c r="D450" s="204" t="s">
        <v>160</v>
      </c>
      <c r="E450" s="216" t="s">
        <v>1</v>
      </c>
      <c r="F450" s="217" t="s">
        <v>172</v>
      </c>
      <c r="G450" s="215"/>
      <c r="H450" s="218">
        <v>35.659999999999997</v>
      </c>
      <c r="I450" s="219"/>
      <c r="J450" s="215"/>
      <c r="K450" s="215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160</v>
      </c>
      <c r="AU450" s="224" t="s">
        <v>88</v>
      </c>
      <c r="AV450" s="14" t="s">
        <v>158</v>
      </c>
      <c r="AW450" s="14" t="s">
        <v>34</v>
      </c>
      <c r="AX450" s="14" t="s">
        <v>86</v>
      </c>
      <c r="AY450" s="224" t="s">
        <v>151</v>
      </c>
    </row>
    <row r="451" spans="1:65" s="2" customFormat="1" ht="33" customHeight="1">
      <c r="A451" s="35"/>
      <c r="B451" s="36"/>
      <c r="C451" s="250" t="s">
        <v>1828</v>
      </c>
      <c r="D451" s="250" t="s">
        <v>291</v>
      </c>
      <c r="E451" s="251" t="s">
        <v>1311</v>
      </c>
      <c r="F451" s="252" t="s">
        <v>1312</v>
      </c>
      <c r="G451" s="253" t="s">
        <v>183</v>
      </c>
      <c r="H451" s="254">
        <v>40.997999999999998</v>
      </c>
      <c r="I451" s="255"/>
      <c r="J451" s="256">
        <f>ROUND(I451*H451,2)</f>
        <v>0</v>
      </c>
      <c r="K451" s="257"/>
      <c r="L451" s="258"/>
      <c r="M451" s="259" t="s">
        <v>1</v>
      </c>
      <c r="N451" s="260" t="s">
        <v>43</v>
      </c>
      <c r="O451" s="72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323</v>
      </c>
      <c r="AT451" s="200" t="s">
        <v>291</v>
      </c>
      <c r="AU451" s="200" t="s">
        <v>88</v>
      </c>
      <c r="AY451" s="18" t="s">
        <v>151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86</v>
      </c>
      <c r="BK451" s="201">
        <f>ROUND(I451*H451,2)</f>
        <v>0</v>
      </c>
      <c r="BL451" s="18" t="s">
        <v>229</v>
      </c>
      <c r="BM451" s="200" t="s">
        <v>1829</v>
      </c>
    </row>
    <row r="452" spans="1:65" s="13" customFormat="1" ht="11.25">
      <c r="B452" s="202"/>
      <c r="C452" s="203"/>
      <c r="D452" s="204" t="s">
        <v>160</v>
      </c>
      <c r="E452" s="203"/>
      <c r="F452" s="206" t="s">
        <v>1830</v>
      </c>
      <c r="G452" s="203"/>
      <c r="H452" s="207">
        <v>40.997999999999998</v>
      </c>
      <c r="I452" s="208"/>
      <c r="J452" s="203"/>
      <c r="K452" s="203"/>
      <c r="L452" s="209"/>
      <c r="M452" s="210"/>
      <c r="N452" s="211"/>
      <c r="O452" s="211"/>
      <c r="P452" s="211"/>
      <c r="Q452" s="211"/>
      <c r="R452" s="211"/>
      <c r="S452" s="211"/>
      <c r="T452" s="212"/>
      <c r="AT452" s="213" t="s">
        <v>160</v>
      </c>
      <c r="AU452" s="213" t="s">
        <v>88</v>
      </c>
      <c r="AV452" s="13" t="s">
        <v>88</v>
      </c>
      <c r="AW452" s="13" t="s">
        <v>4</v>
      </c>
      <c r="AX452" s="13" t="s">
        <v>86</v>
      </c>
      <c r="AY452" s="213" t="s">
        <v>151</v>
      </c>
    </row>
    <row r="453" spans="1:65" s="2" customFormat="1" ht="16.5" customHeight="1">
      <c r="A453" s="35"/>
      <c r="B453" s="36"/>
      <c r="C453" s="188" t="s">
        <v>1831</v>
      </c>
      <c r="D453" s="188" t="s">
        <v>154</v>
      </c>
      <c r="E453" s="189" t="s">
        <v>1832</v>
      </c>
      <c r="F453" s="190" t="s">
        <v>1833</v>
      </c>
      <c r="G453" s="191" t="s">
        <v>183</v>
      </c>
      <c r="H453" s="192">
        <v>35.659999999999997</v>
      </c>
      <c r="I453" s="193"/>
      <c r="J453" s="194">
        <f>ROUND(I453*H453,2)</f>
        <v>0</v>
      </c>
      <c r="K453" s="195"/>
      <c r="L453" s="40"/>
      <c r="M453" s="196" t="s">
        <v>1</v>
      </c>
      <c r="N453" s="197" t="s">
        <v>43</v>
      </c>
      <c r="O453" s="72"/>
      <c r="P453" s="198">
        <f>O453*H453</f>
        <v>0</v>
      </c>
      <c r="Q453" s="198">
        <v>0</v>
      </c>
      <c r="R453" s="198">
        <f>Q453*H453</f>
        <v>0</v>
      </c>
      <c r="S453" s="198">
        <v>0</v>
      </c>
      <c r="T453" s="19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229</v>
      </c>
      <c r="AT453" s="200" t="s">
        <v>154</v>
      </c>
      <c r="AU453" s="200" t="s">
        <v>88</v>
      </c>
      <c r="AY453" s="18" t="s">
        <v>151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8" t="s">
        <v>86</v>
      </c>
      <c r="BK453" s="201">
        <f>ROUND(I453*H453,2)</f>
        <v>0</v>
      </c>
      <c r="BL453" s="18" t="s">
        <v>229</v>
      </c>
      <c r="BM453" s="200" t="s">
        <v>1834</v>
      </c>
    </row>
    <row r="454" spans="1:65" s="2" customFormat="1" ht="21.75" customHeight="1">
      <c r="A454" s="35"/>
      <c r="B454" s="36"/>
      <c r="C454" s="188" t="s">
        <v>1835</v>
      </c>
      <c r="D454" s="188" t="s">
        <v>154</v>
      </c>
      <c r="E454" s="189" t="s">
        <v>1836</v>
      </c>
      <c r="F454" s="190" t="s">
        <v>1837</v>
      </c>
      <c r="G454" s="191" t="s">
        <v>183</v>
      </c>
      <c r="H454" s="192">
        <v>1.44</v>
      </c>
      <c r="I454" s="193"/>
      <c r="J454" s="194">
        <f>ROUND(I454*H454,2)</f>
        <v>0</v>
      </c>
      <c r="K454" s="195"/>
      <c r="L454" s="40"/>
      <c r="M454" s="196" t="s">
        <v>1</v>
      </c>
      <c r="N454" s="197" t="s">
        <v>43</v>
      </c>
      <c r="O454" s="72"/>
      <c r="P454" s="198">
        <f>O454*H454</f>
        <v>0</v>
      </c>
      <c r="Q454" s="198">
        <v>1.5E-3</v>
      </c>
      <c r="R454" s="198">
        <f>Q454*H454</f>
        <v>2.16E-3</v>
      </c>
      <c r="S454" s="198">
        <v>0</v>
      </c>
      <c r="T454" s="199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0" t="s">
        <v>229</v>
      </c>
      <c r="AT454" s="200" t="s">
        <v>154</v>
      </c>
      <c r="AU454" s="200" t="s">
        <v>88</v>
      </c>
      <c r="AY454" s="18" t="s">
        <v>151</v>
      </c>
      <c r="BE454" s="201">
        <f>IF(N454="základní",J454,0)</f>
        <v>0</v>
      </c>
      <c r="BF454" s="201">
        <f>IF(N454="snížená",J454,0)</f>
        <v>0</v>
      </c>
      <c r="BG454" s="201">
        <f>IF(N454="zákl. přenesená",J454,0)</f>
        <v>0</v>
      </c>
      <c r="BH454" s="201">
        <f>IF(N454="sníž. přenesená",J454,0)</f>
        <v>0</v>
      </c>
      <c r="BI454" s="201">
        <f>IF(N454="nulová",J454,0)</f>
        <v>0</v>
      </c>
      <c r="BJ454" s="18" t="s">
        <v>86</v>
      </c>
      <c r="BK454" s="201">
        <f>ROUND(I454*H454,2)</f>
        <v>0</v>
      </c>
      <c r="BL454" s="18" t="s">
        <v>229</v>
      </c>
      <c r="BM454" s="200" t="s">
        <v>1838</v>
      </c>
    </row>
    <row r="455" spans="1:65" s="15" customFormat="1" ht="11.25">
      <c r="B455" s="225"/>
      <c r="C455" s="226"/>
      <c r="D455" s="204" t="s">
        <v>160</v>
      </c>
      <c r="E455" s="227" t="s">
        <v>1</v>
      </c>
      <c r="F455" s="228" t="s">
        <v>1420</v>
      </c>
      <c r="G455" s="226"/>
      <c r="H455" s="227" t="s">
        <v>1</v>
      </c>
      <c r="I455" s="229"/>
      <c r="J455" s="226"/>
      <c r="K455" s="226"/>
      <c r="L455" s="230"/>
      <c r="M455" s="231"/>
      <c r="N455" s="232"/>
      <c r="O455" s="232"/>
      <c r="P455" s="232"/>
      <c r="Q455" s="232"/>
      <c r="R455" s="232"/>
      <c r="S455" s="232"/>
      <c r="T455" s="233"/>
      <c r="AT455" s="234" t="s">
        <v>160</v>
      </c>
      <c r="AU455" s="234" t="s">
        <v>88</v>
      </c>
      <c r="AV455" s="15" t="s">
        <v>86</v>
      </c>
      <c r="AW455" s="15" t="s">
        <v>34</v>
      </c>
      <c r="AX455" s="15" t="s">
        <v>78</v>
      </c>
      <c r="AY455" s="234" t="s">
        <v>151</v>
      </c>
    </row>
    <row r="456" spans="1:65" s="13" customFormat="1" ht="11.25">
      <c r="B456" s="202"/>
      <c r="C456" s="203"/>
      <c r="D456" s="204" t="s">
        <v>160</v>
      </c>
      <c r="E456" s="205" t="s">
        <v>1</v>
      </c>
      <c r="F456" s="206" t="s">
        <v>1747</v>
      </c>
      <c r="G456" s="203"/>
      <c r="H456" s="207">
        <v>1.44</v>
      </c>
      <c r="I456" s="208"/>
      <c r="J456" s="203"/>
      <c r="K456" s="203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160</v>
      </c>
      <c r="AU456" s="213" t="s">
        <v>88</v>
      </c>
      <c r="AV456" s="13" t="s">
        <v>88</v>
      </c>
      <c r="AW456" s="13" t="s">
        <v>34</v>
      </c>
      <c r="AX456" s="13" t="s">
        <v>86</v>
      </c>
      <c r="AY456" s="213" t="s">
        <v>151</v>
      </c>
    </row>
    <row r="457" spans="1:65" s="2" customFormat="1" ht="21.75" customHeight="1">
      <c r="A457" s="35"/>
      <c r="B457" s="36"/>
      <c r="C457" s="188" t="s">
        <v>1839</v>
      </c>
      <c r="D457" s="188" t="s">
        <v>154</v>
      </c>
      <c r="E457" s="189" t="s">
        <v>1315</v>
      </c>
      <c r="F457" s="190" t="s">
        <v>1316</v>
      </c>
      <c r="G457" s="191" t="s">
        <v>508</v>
      </c>
      <c r="H457" s="261"/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43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229</v>
      </c>
      <c r="AT457" s="200" t="s">
        <v>154</v>
      </c>
      <c r="AU457" s="200" t="s">
        <v>88</v>
      </c>
      <c r="AY457" s="18" t="s">
        <v>151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86</v>
      </c>
      <c r="BK457" s="201">
        <f>ROUND(I457*H457,2)</f>
        <v>0</v>
      </c>
      <c r="BL457" s="18" t="s">
        <v>229</v>
      </c>
      <c r="BM457" s="200" t="s">
        <v>1840</v>
      </c>
    </row>
    <row r="458" spans="1:65" s="12" customFormat="1" ht="22.9" customHeight="1">
      <c r="B458" s="172"/>
      <c r="C458" s="173"/>
      <c r="D458" s="174" t="s">
        <v>77</v>
      </c>
      <c r="E458" s="186" t="s">
        <v>1318</v>
      </c>
      <c r="F458" s="186" t="s">
        <v>1319</v>
      </c>
      <c r="G458" s="173"/>
      <c r="H458" s="173"/>
      <c r="I458" s="176"/>
      <c r="J458" s="187">
        <f>BK458</f>
        <v>0</v>
      </c>
      <c r="K458" s="173"/>
      <c r="L458" s="178"/>
      <c r="M458" s="179"/>
      <c r="N458" s="180"/>
      <c r="O458" s="180"/>
      <c r="P458" s="181">
        <f>SUM(P459:P499)</f>
        <v>0</v>
      </c>
      <c r="Q458" s="180"/>
      <c r="R458" s="181">
        <f>SUM(R459:R499)</f>
        <v>0.33320023000000004</v>
      </c>
      <c r="S458" s="180"/>
      <c r="T458" s="182">
        <f>SUM(T459:T499)</f>
        <v>0.18794999999999998</v>
      </c>
      <c r="AR458" s="183" t="s">
        <v>88</v>
      </c>
      <c r="AT458" s="184" t="s">
        <v>77</v>
      </c>
      <c r="AU458" s="184" t="s">
        <v>86</v>
      </c>
      <c r="AY458" s="183" t="s">
        <v>151</v>
      </c>
      <c r="BK458" s="185">
        <f>SUM(BK459:BK499)</f>
        <v>0</v>
      </c>
    </row>
    <row r="459" spans="1:65" s="2" customFormat="1" ht="16.5" customHeight="1">
      <c r="A459" s="35"/>
      <c r="B459" s="36"/>
      <c r="C459" s="188" t="s">
        <v>1841</v>
      </c>
      <c r="D459" s="188" t="s">
        <v>154</v>
      </c>
      <c r="E459" s="189" t="s">
        <v>1842</v>
      </c>
      <c r="F459" s="190" t="s">
        <v>1843</v>
      </c>
      <c r="G459" s="191" t="s">
        <v>183</v>
      </c>
      <c r="H459" s="192">
        <v>60.17</v>
      </c>
      <c r="I459" s="193"/>
      <c r="J459" s="194">
        <f>ROUND(I459*H459,2)</f>
        <v>0</v>
      </c>
      <c r="K459" s="195"/>
      <c r="L459" s="40"/>
      <c r="M459" s="196" t="s">
        <v>1</v>
      </c>
      <c r="N459" s="197" t="s">
        <v>43</v>
      </c>
      <c r="O459" s="72"/>
      <c r="P459" s="198">
        <f>O459*H459</f>
        <v>0</v>
      </c>
      <c r="Q459" s="198">
        <v>0</v>
      </c>
      <c r="R459" s="198">
        <f>Q459*H459</f>
        <v>0</v>
      </c>
      <c r="S459" s="198">
        <v>0</v>
      </c>
      <c r="T459" s="199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0" t="s">
        <v>229</v>
      </c>
      <c r="AT459" s="200" t="s">
        <v>154</v>
      </c>
      <c r="AU459" s="200" t="s">
        <v>88</v>
      </c>
      <c r="AY459" s="18" t="s">
        <v>151</v>
      </c>
      <c r="BE459" s="201">
        <f>IF(N459="základní",J459,0)</f>
        <v>0</v>
      </c>
      <c r="BF459" s="201">
        <f>IF(N459="snížená",J459,0)</f>
        <v>0</v>
      </c>
      <c r="BG459" s="201">
        <f>IF(N459="zákl. přenesená",J459,0)</f>
        <v>0</v>
      </c>
      <c r="BH459" s="201">
        <f>IF(N459="sníž. přenesená",J459,0)</f>
        <v>0</v>
      </c>
      <c r="BI459" s="201">
        <f>IF(N459="nulová",J459,0)</f>
        <v>0</v>
      </c>
      <c r="BJ459" s="18" t="s">
        <v>86</v>
      </c>
      <c r="BK459" s="201">
        <f>ROUND(I459*H459,2)</f>
        <v>0</v>
      </c>
      <c r="BL459" s="18" t="s">
        <v>229</v>
      </c>
      <c r="BM459" s="200" t="s">
        <v>1844</v>
      </c>
    </row>
    <row r="460" spans="1:65" s="2" customFormat="1" ht="21.75" customHeight="1">
      <c r="A460" s="35"/>
      <c r="B460" s="36"/>
      <c r="C460" s="188" t="s">
        <v>1845</v>
      </c>
      <c r="D460" s="188" t="s">
        <v>154</v>
      </c>
      <c r="E460" s="189" t="s">
        <v>1846</v>
      </c>
      <c r="F460" s="190" t="s">
        <v>1847</v>
      </c>
      <c r="G460" s="191" t="s">
        <v>183</v>
      </c>
      <c r="H460" s="192">
        <v>57.37</v>
      </c>
      <c r="I460" s="193"/>
      <c r="J460" s="194">
        <f>ROUND(I460*H460,2)</f>
        <v>0</v>
      </c>
      <c r="K460" s="195"/>
      <c r="L460" s="40"/>
      <c r="M460" s="196" t="s">
        <v>1</v>
      </c>
      <c r="N460" s="197" t="s">
        <v>43</v>
      </c>
      <c r="O460" s="72"/>
      <c r="P460" s="198">
        <f>O460*H460</f>
        <v>0</v>
      </c>
      <c r="Q460" s="198">
        <v>0</v>
      </c>
      <c r="R460" s="198">
        <f>Q460*H460</f>
        <v>0</v>
      </c>
      <c r="S460" s="198">
        <v>3.0000000000000001E-3</v>
      </c>
      <c r="T460" s="199">
        <f>S460*H460</f>
        <v>0.17210999999999999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0" t="s">
        <v>229</v>
      </c>
      <c r="AT460" s="200" t="s">
        <v>154</v>
      </c>
      <c r="AU460" s="200" t="s">
        <v>88</v>
      </c>
      <c r="AY460" s="18" t="s">
        <v>151</v>
      </c>
      <c r="BE460" s="201">
        <f>IF(N460="základní",J460,0)</f>
        <v>0</v>
      </c>
      <c r="BF460" s="201">
        <f>IF(N460="snížená",J460,0)</f>
        <v>0</v>
      </c>
      <c r="BG460" s="201">
        <f>IF(N460="zákl. přenesená",J460,0)</f>
        <v>0</v>
      </c>
      <c r="BH460" s="201">
        <f>IF(N460="sníž. přenesená",J460,0)</f>
        <v>0</v>
      </c>
      <c r="BI460" s="201">
        <f>IF(N460="nulová",J460,0)</f>
        <v>0</v>
      </c>
      <c r="BJ460" s="18" t="s">
        <v>86</v>
      </c>
      <c r="BK460" s="201">
        <f>ROUND(I460*H460,2)</f>
        <v>0</v>
      </c>
      <c r="BL460" s="18" t="s">
        <v>229</v>
      </c>
      <c r="BM460" s="200" t="s">
        <v>1848</v>
      </c>
    </row>
    <row r="461" spans="1:65" s="15" customFormat="1" ht="11.25">
      <c r="B461" s="225"/>
      <c r="C461" s="226"/>
      <c r="D461" s="204" t="s">
        <v>160</v>
      </c>
      <c r="E461" s="227" t="s">
        <v>1</v>
      </c>
      <c r="F461" s="228" t="s">
        <v>1416</v>
      </c>
      <c r="G461" s="226"/>
      <c r="H461" s="227" t="s">
        <v>1</v>
      </c>
      <c r="I461" s="229"/>
      <c r="J461" s="226"/>
      <c r="K461" s="226"/>
      <c r="L461" s="230"/>
      <c r="M461" s="231"/>
      <c r="N461" s="232"/>
      <c r="O461" s="232"/>
      <c r="P461" s="232"/>
      <c r="Q461" s="232"/>
      <c r="R461" s="232"/>
      <c r="S461" s="232"/>
      <c r="T461" s="233"/>
      <c r="AT461" s="234" t="s">
        <v>160</v>
      </c>
      <c r="AU461" s="234" t="s">
        <v>88</v>
      </c>
      <c r="AV461" s="15" t="s">
        <v>86</v>
      </c>
      <c r="AW461" s="15" t="s">
        <v>34</v>
      </c>
      <c r="AX461" s="15" t="s">
        <v>78</v>
      </c>
      <c r="AY461" s="234" t="s">
        <v>151</v>
      </c>
    </row>
    <row r="462" spans="1:65" s="13" customFormat="1" ht="11.25">
      <c r="B462" s="202"/>
      <c r="C462" s="203"/>
      <c r="D462" s="204" t="s">
        <v>160</v>
      </c>
      <c r="E462" s="205" t="s">
        <v>1</v>
      </c>
      <c r="F462" s="206" t="s">
        <v>1506</v>
      </c>
      <c r="G462" s="203"/>
      <c r="H462" s="207">
        <v>22.23</v>
      </c>
      <c r="I462" s="208"/>
      <c r="J462" s="203"/>
      <c r="K462" s="203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160</v>
      </c>
      <c r="AU462" s="213" t="s">
        <v>88</v>
      </c>
      <c r="AV462" s="13" t="s">
        <v>88</v>
      </c>
      <c r="AW462" s="13" t="s">
        <v>34</v>
      </c>
      <c r="AX462" s="13" t="s">
        <v>78</v>
      </c>
      <c r="AY462" s="213" t="s">
        <v>151</v>
      </c>
    </row>
    <row r="463" spans="1:65" s="15" customFormat="1" ht="11.25">
      <c r="B463" s="225"/>
      <c r="C463" s="226"/>
      <c r="D463" s="204" t="s">
        <v>160</v>
      </c>
      <c r="E463" s="227" t="s">
        <v>1</v>
      </c>
      <c r="F463" s="228" t="s">
        <v>1424</v>
      </c>
      <c r="G463" s="226"/>
      <c r="H463" s="227" t="s">
        <v>1</v>
      </c>
      <c r="I463" s="229"/>
      <c r="J463" s="226"/>
      <c r="K463" s="226"/>
      <c r="L463" s="230"/>
      <c r="M463" s="231"/>
      <c r="N463" s="232"/>
      <c r="O463" s="232"/>
      <c r="P463" s="232"/>
      <c r="Q463" s="232"/>
      <c r="R463" s="232"/>
      <c r="S463" s="232"/>
      <c r="T463" s="233"/>
      <c r="AT463" s="234" t="s">
        <v>160</v>
      </c>
      <c r="AU463" s="234" t="s">
        <v>88</v>
      </c>
      <c r="AV463" s="15" t="s">
        <v>86</v>
      </c>
      <c r="AW463" s="15" t="s">
        <v>34</v>
      </c>
      <c r="AX463" s="15" t="s">
        <v>78</v>
      </c>
      <c r="AY463" s="234" t="s">
        <v>151</v>
      </c>
    </row>
    <row r="464" spans="1:65" s="13" customFormat="1" ht="11.25">
      <c r="B464" s="202"/>
      <c r="C464" s="203"/>
      <c r="D464" s="204" t="s">
        <v>160</v>
      </c>
      <c r="E464" s="205" t="s">
        <v>1</v>
      </c>
      <c r="F464" s="206" t="s">
        <v>1849</v>
      </c>
      <c r="G464" s="203"/>
      <c r="H464" s="207">
        <v>7.5</v>
      </c>
      <c r="I464" s="208"/>
      <c r="J464" s="203"/>
      <c r="K464" s="203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160</v>
      </c>
      <c r="AU464" s="213" t="s">
        <v>88</v>
      </c>
      <c r="AV464" s="13" t="s">
        <v>88</v>
      </c>
      <c r="AW464" s="13" t="s">
        <v>34</v>
      </c>
      <c r="AX464" s="13" t="s">
        <v>78</v>
      </c>
      <c r="AY464" s="213" t="s">
        <v>151</v>
      </c>
    </row>
    <row r="465" spans="1:65" s="15" customFormat="1" ht="11.25">
      <c r="B465" s="225"/>
      <c r="C465" s="226"/>
      <c r="D465" s="204" t="s">
        <v>160</v>
      </c>
      <c r="E465" s="227" t="s">
        <v>1</v>
      </c>
      <c r="F465" s="228" t="s">
        <v>1426</v>
      </c>
      <c r="G465" s="226"/>
      <c r="H465" s="227" t="s">
        <v>1</v>
      </c>
      <c r="I465" s="229"/>
      <c r="J465" s="226"/>
      <c r="K465" s="226"/>
      <c r="L465" s="230"/>
      <c r="M465" s="231"/>
      <c r="N465" s="232"/>
      <c r="O465" s="232"/>
      <c r="P465" s="232"/>
      <c r="Q465" s="232"/>
      <c r="R465" s="232"/>
      <c r="S465" s="232"/>
      <c r="T465" s="233"/>
      <c r="AT465" s="234" t="s">
        <v>160</v>
      </c>
      <c r="AU465" s="234" t="s">
        <v>88</v>
      </c>
      <c r="AV465" s="15" t="s">
        <v>86</v>
      </c>
      <c r="AW465" s="15" t="s">
        <v>34</v>
      </c>
      <c r="AX465" s="15" t="s">
        <v>78</v>
      </c>
      <c r="AY465" s="234" t="s">
        <v>151</v>
      </c>
    </row>
    <row r="466" spans="1:65" s="13" customFormat="1" ht="11.25">
      <c r="B466" s="202"/>
      <c r="C466" s="203"/>
      <c r="D466" s="204" t="s">
        <v>160</v>
      </c>
      <c r="E466" s="205" t="s">
        <v>1</v>
      </c>
      <c r="F466" s="206" t="s">
        <v>1507</v>
      </c>
      <c r="G466" s="203"/>
      <c r="H466" s="207">
        <v>24</v>
      </c>
      <c r="I466" s="208"/>
      <c r="J466" s="203"/>
      <c r="K466" s="203"/>
      <c r="L466" s="209"/>
      <c r="M466" s="210"/>
      <c r="N466" s="211"/>
      <c r="O466" s="211"/>
      <c r="P466" s="211"/>
      <c r="Q466" s="211"/>
      <c r="R466" s="211"/>
      <c r="S466" s="211"/>
      <c r="T466" s="212"/>
      <c r="AT466" s="213" t="s">
        <v>160</v>
      </c>
      <c r="AU466" s="213" t="s">
        <v>88</v>
      </c>
      <c r="AV466" s="13" t="s">
        <v>88</v>
      </c>
      <c r="AW466" s="13" t="s">
        <v>34</v>
      </c>
      <c r="AX466" s="13" t="s">
        <v>78</v>
      </c>
      <c r="AY466" s="213" t="s">
        <v>151</v>
      </c>
    </row>
    <row r="467" spans="1:65" s="13" customFormat="1" ht="11.25">
      <c r="B467" s="202"/>
      <c r="C467" s="203"/>
      <c r="D467" s="204" t="s">
        <v>160</v>
      </c>
      <c r="E467" s="205" t="s">
        <v>1</v>
      </c>
      <c r="F467" s="206" t="s">
        <v>1508</v>
      </c>
      <c r="G467" s="203"/>
      <c r="H467" s="207">
        <v>3.64</v>
      </c>
      <c r="I467" s="208"/>
      <c r="J467" s="203"/>
      <c r="K467" s="203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160</v>
      </c>
      <c r="AU467" s="213" t="s">
        <v>88</v>
      </c>
      <c r="AV467" s="13" t="s">
        <v>88</v>
      </c>
      <c r="AW467" s="13" t="s">
        <v>34</v>
      </c>
      <c r="AX467" s="13" t="s">
        <v>78</v>
      </c>
      <c r="AY467" s="213" t="s">
        <v>151</v>
      </c>
    </row>
    <row r="468" spans="1:65" s="14" customFormat="1" ht="11.25">
      <c r="B468" s="214"/>
      <c r="C468" s="215"/>
      <c r="D468" s="204" t="s">
        <v>160</v>
      </c>
      <c r="E468" s="216" t="s">
        <v>1</v>
      </c>
      <c r="F468" s="217" t="s">
        <v>172</v>
      </c>
      <c r="G468" s="215"/>
      <c r="H468" s="218">
        <v>57.37</v>
      </c>
      <c r="I468" s="219"/>
      <c r="J468" s="215"/>
      <c r="K468" s="215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160</v>
      </c>
      <c r="AU468" s="224" t="s">
        <v>88</v>
      </c>
      <c r="AV468" s="14" t="s">
        <v>158</v>
      </c>
      <c r="AW468" s="14" t="s">
        <v>34</v>
      </c>
      <c r="AX468" s="14" t="s">
        <v>86</v>
      </c>
      <c r="AY468" s="224" t="s">
        <v>151</v>
      </c>
    </row>
    <row r="469" spans="1:65" s="2" customFormat="1" ht="21.75" customHeight="1">
      <c r="A469" s="35"/>
      <c r="B469" s="36"/>
      <c r="C469" s="188" t="s">
        <v>1850</v>
      </c>
      <c r="D469" s="188" t="s">
        <v>154</v>
      </c>
      <c r="E469" s="189" t="s">
        <v>1851</v>
      </c>
      <c r="F469" s="190" t="s">
        <v>1852</v>
      </c>
      <c r="G469" s="191" t="s">
        <v>183</v>
      </c>
      <c r="H469" s="192">
        <v>27.92</v>
      </c>
      <c r="I469" s="193"/>
      <c r="J469" s="194">
        <f>ROUND(I469*H469,2)</f>
        <v>0</v>
      </c>
      <c r="K469" s="195"/>
      <c r="L469" s="40"/>
      <c r="M469" s="196" t="s">
        <v>1</v>
      </c>
      <c r="N469" s="197" t="s">
        <v>43</v>
      </c>
      <c r="O469" s="72"/>
      <c r="P469" s="198">
        <f>O469*H469</f>
        <v>0</v>
      </c>
      <c r="Q469" s="198">
        <v>2.9999999999999997E-4</v>
      </c>
      <c r="R469" s="198">
        <f>Q469*H469</f>
        <v>8.3759999999999998E-3</v>
      </c>
      <c r="S469" s="198">
        <v>0</v>
      </c>
      <c r="T469" s="199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0" t="s">
        <v>229</v>
      </c>
      <c r="AT469" s="200" t="s">
        <v>154</v>
      </c>
      <c r="AU469" s="200" t="s">
        <v>88</v>
      </c>
      <c r="AY469" s="18" t="s">
        <v>151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8" t="s">
        <v>86</v>
      </c>
      <c r="BK469" s="201">
        <f>ROUND(I469*H469,2)</f>
        <v>0</v>
      </c>
      <c r="BL469" s="18" t="s">
        <v>229</v>
      </c>
      <c r="BM469" s="200" t="s">
        <v>1853</v>
      </c>
    </row>
    <row r="470" spans="1:65" s="13" customFormat="1" ht="11.25">
      <c r="B470" s="202"/>
      <c r="C470" s="203"/>
      <c r="D470" s="204" t="s">
        <v>160</v>
      </c>
      <c r="E470" s="205" t="s">
        <v>1</v>
      </c>
      <c r="F470" s="206" t="s">
        <v>1854</v>
      </c>
      <c r="G470" s="203"/>
      <c r="H470" s="207">
        <v>27.92</v>
      </c>
      <c r="I470" s="208"/>
      <c r="J470" s="203"/>
      <c r="K470" s="203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160</v>
      </c>
      <c r="AU470" s="213" t="s">
        <v>88</v>
      </c>
      <c r="AV470" s="13" t="s">
        <v>88</v>
      </c>
      <c r="AW470" s="13" t="s">
        <v>34</v>
      </c>
      <c r="AX470" s="13" t="s">
        <v>86</v>
      </c>
      <c r="AY470" s="213" t="s">
        <v>151</v>
      </c>
    </row>
    <row r="471" spans="1:65" s="2" customFormat="1" ht="21.75" customHeight="1">
      <c r="A471" s="35"/>
      <c r="B471" s="36"/>
      <c r="C471" s="188" t="s">
        <v>1855</v>
      </c>
      <c r="D471" s="188" t="s">
        <v>154</v>
      </c>
      <c r="E471" s="189" t="s">
        <v>1856</v>
      </c>
      <c r="F471" s="190" t="s">
        <v>1857</v>
      </c>
      <c r="G471" s="191" t="s">
        <v>183</v>
      </c>
      <c r="H471" s="192">
        <v>60.17</v>
      </c>
      <c r="I471" s="193"/>
      <c r="J471" s="194">
        <f>ROUND(I471*H471,2)</f>
        <v>0</v>
      </c>
      <c r="K471" s="195"/>
      <c r="L471" s="40"/>
      <c r="M471" s="196" t="s">
        <v>1</v>
      </c>
      <c r="N471" s="197" t="s">
        <v>43</v>
      </c>
      <c r="O471" s="72"/>
      <c r="P471" s="198">
        <f>O471*H471</f>
        <v>0</v>
      </c>
      <c r="Q471" s="198">
        <v>2.9999999999999997E-4</v>
      </c>
      <c r="R471" s="198">
        <f>Q471*H471</f>
        <v>1.8050999999999998E-2</v>
      </c>
      <c r="S471" s="198">
        <v>0</v>
      </c>
      <c r="T471" s="199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0" t="s">
        <v>229</v>
      </c>
      <c r="AT471" s="200" t="s">
        <v>154</v>
      </c>
      <c r="AU471" s="200" t="s">
        <v>88</v>
      </c>
      <c r="AY471" s="18" t="s">
        <v>151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8" t="s">
        <v>86</v>
      </c>
      <c r="BK471" s="201">
        <f>ROUND(I471*H471,2)</f>
        <v>0</v>
      </c>
      <c r="BL471" s="18" t="s">
        <v>229</v>
      </c>
      <c r="BM471" s="200" t="s">
        <v>1858</v>
      </c>
    </row>
    <row r="472" spans="1:65" s="15" customFormat="1" ht="11.25">
      <c r="B472" s="225"/>
      <c r="C472" s="226"/>
      <c r="D472" s="204" t="s">
        <v>160</v>
      </c>
      <c r="E472" s="227" t="s">
        <v>1</v>
      </c>
      <c r="F472" s="228" t="s">
        <v>1416</v>
      </c>
      <c r="G472" s="226"/>
      <c r="H472" s="227" t="s">
        <v>1</v>
      </c>
      <c r="I472" s="229"/>
      <c r="J472" s="226"/>
      <c r="K472" s="226"/>
      <c r="L472" s="230"/>
      <c r="M472" s="231"/>
      <c r="N472" s="232"/>
      <c r="O472" s="232"/>
      <c r="P472" s="232"/>
      <c r="Q472" s="232"/>
      <c r="R472" s="232"/>
      <c r="S472" s="232"/>
      <c r="T472" s="233"/>
      <c r="AT472" s="234" t="s">
        <v>160</v>
      </c>
      <c r="AU472" s="234" t="s">
        <v>88</v>
      </c>
      <c r="AV472" s="15" t="s">
        <v>86</v>
      </c>
      <c r="AW472" s="15" t="s">
        <v>34</v>
      </c>
      <c r="AX472" s="15" t="s">
        <v>78</v>
      </c>
      <c r="AY472" s="234" t="s">
        <v>151</v>
      </c>
    </row>
    <row r="473" spans="1:65" s="13" customFormat="1" ht="11.25">
      <c r="B473" s="202"/>
      <c r="C473" s="203"/>
      <c r="D473" s="204" t="s">
        <v>160</v>
      </c>
      <c r="E473" s="205" t="s">
        <v>1</v>
      </c>
      <c r="F473" s="206" t="s">
        <v>1457</v>
      </c>
      <c r="G473" s="203"/>
      <c r="H473" s="207">
        <v>22.23</v>
      </c>
      <c r="I473" s="208"/>
      <c r="J473" s="203"/>
      <c r="K473" s="203"/>
      <c r="L473" s="209"/>
      <c r="M473" s="210"/>
      <c r="N473" s="211"/>
      <c r="O473" s="211"/>
      <c r="P473" s="211"/>
      <c r="Q473" s="211"/>
      <c r="R473" s="211"/>
      <c r="S473" s="211"/>
      <c r="T473" s="212"/>
      <c r="AT473" s="213" t="s">
        <v>160</v>
      </c>
      <c r="AU473" s="213" t="s">
        <v>88</v>
      </c>
      <c r="AV473" s="13" t="s">
        <v>88</v>
      </c>
      <c r="AW473" s="13" t="s">
        <v>34</v>
      </c>
      <c r="AX473" s="13" t="s">
        <v>78</v>
      </c>
      <c r="AY473" s="213" t="s">
        <v>151</v>
      </c>
    </row>
    <row r="474" spans="1:65" s="15" customFormat="1" ht="11.25">
      <c r="B474" s="225"/>
      <c r="C474" s="226"/>
      <c r="D474" s="204" t="s">
        <v>160</v>
      </c>
      <c r="E474" s="227" t="s">
        <v>1</v>
      </c>
      <c r="F474" s="228" t="s">
        <v>1424</v>
      </c>
      <c r="G474" s="226"/>
      <c r="H474" s="227" t="s">
        <v>1</v>
      </c>
      <c r="I474" s="229"/>
      <c r="J474" s="226"/>
      <c r="K474" s="226"/>
      <c r="L474" s="230"/>
      <c r="M474" s="231"/>
      <c r="N474" s="232"/>
      <c r="O474" s="232"/>
      <c r="P474" s="232"/>
      <c r="Q474" s="232"/>
      <c r="R474" s="232"/>
      <c r="S474" s="232"/>
      <c r="T474" s="233"/>
      <c r="AT474" s="234" t="s">
        <v>160</v>
      </c>
      <c r="AU474" s="234" t="s">
        <v>88</v>
      </c>
      <c r="AV474" s="15" t="s">
        <v>86</v>
      </c>
      <c r="AW474" s="15" t="s">
        <v>34</v>
      </c>
      <c r="AX474" s="15" t="s">
        <v>78</v>
      </c>
      <c r="AY474" s="234" t="s">
        <v>151</v>
      </c>
    </row>
    <row r="475" spans="1:65" s="13" customFormat="1" ht="11.25">
      <c r="B475" s="202"/>
      <c r="C475" s="203"/>
      <c r="D475" s="204" t="s">
        <v>160</v>
      </c>
      <c r="E475" s="205" t="s">
        <v>1</v>
      </c>
      <c r="F475" s="206" t="s">
        <v>1859</v>
      </c>
      <c r="G475" s="203"/>
      <c r="H475" s="207">
        <v>10.02</v>
      </c>
      <c r="I475" s="208"/>
      <c r="J475" s="203"/>
      <c r="K475" s="203"/>
      <c r="L475" s="209"/>
      <c r="M475" s="210"/>
      <c r="N475" s="211"/>
      <c r="O475" s="211"/>
      <c r="P475" s="211"/>
      <c r="Q475" s="211"/>
      <c r="R475" s="211"/>
      <c r="S475" s="211"/>
      <c r="T475" s="212"/>
      <c r="AT475" s="213" t="s">
        <v>160</v>
      </c>
      <c r="AU475" s="213" t="s">
        <v>88</v>
      </c>
      <c r="AV475" s="13" t="s">
        <v>88</v>
      </c>
      <c r="AW475" s="13" t="s">
        <v>34</v>
      </c>
      <c r="AX475" s="13" t="s">
        <v>78</v>
      </c>
      <c r="AY475" s="213" t="s">
        <v>151</v>
      </c>
    </row>
    <row r="476" spans="1:65" s="15" customFormat="1" ht="11.25">
      <c r="B476" s="225"/>
      <c r="C476" s="226"/>
      <c r="D476" s="204" t="s">
        <v>160</v>
      </c>
      <c r="E476" s="227" t="s">
        <v>1</v>
      </c>
      <c r="F476" s="228" t="s">
        <v>1426</v>
      </c>
      <c r="G476" s="226"/>
      <c r="H476" s="227" t="s">
        <v>1</v>
      </c>
      <c r="I476" s="229"/>
      <c r="J476" s="226"/>
      <c r="K476" s="226"/>
      <c r="L476" s="230"/>
      <c r="M476" s="231"/>
      <c r="N476" s="232"/>
      <c r="O476" s="232"/>
      <c r="P476" s="232"/>
      <c r="Q476" s="232"/>
      <c r="R476" s="232"/>
      <c r="S476" s="232"/>
      <c r="T476" s="233"/>
      <c r="AT476" s="234" t="s">
        <v>160</v>
      </c>
      <c r="AU476" s="234" t="s">
        <v>88</v>
      </c>
      <c r="AV476" s="15" t="s">
        <v>86</v>
      </c>
      <c r="AW476" s="15" t="s">
        <v>34</v>
      </c>
      <c r="AX476" s="15" t="s">
        <v>78</v>
      </c>
      <c r="AY476" s="234" t="s">
        <v>151</v>
      </c>
    </row>
    <row r="477" spans="1:65" s="13" customFormat="1" ht="11.25">
      <c r="B477" s="202"/>
      <c r="C477" s="203"/>
      <c r="D477" s="204" t="s">
        <v>160</v>
      </c>
      <c r="E477" s="205" t="s">
        <v>1</v>
      </c>
      <c r="F477" s="206" t="s">
        <v>1860</v>
      </c>
      <c r="G477" s="203"/>
      <c r="H477" s="207">
        <v>27.92</v>
      </c>
      <c r="I477" s="208"/>
      <c r="J477" s="203"/>
      <c r="K477" s="203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160</v>
      </c>
      <c r="AU477" s="213" t="s">
        <v>88</v>
      </c>
      <c r="AV477" s="13" t="s">
        <v>88</v>
      </c>
      <c r="AW477" s="13" t="s">
        <v>34</v>
      </c>
      <c r="AX477" s="13" t="s">
        <v>78</v>
      </c>
      <c r="AY477" s="213" t="s">
        <v>151</v>
      </c>
    </row>
    <row r="478" spans="1:65" s="14" customFormat="1" ht="11.25">
      <c r="B478" s="214"/>
      <c r="C478" s="215"/>
      <c r="D478" s="204" t="s">
        <v>160</v>
      </c>
      <c r="E478" s="216" t="s">
        <v>1</v>
      </c>
      <c r="F478" s="217" t="s">
        <v>172</v>
      </c>
      <c r="G478" s="215"/>
      <c r="H478" s="218">
        <v>60.17</v>
      </c>
      <c r="I478" s="219"/>
      <c r="J478" s="215"/>
      <c r="K478" s="215"/>
      <c r="L478" s="220"/>
      <c r="M478" s="221"/>
      <c r="N478" s="222"/>
      <c r="O478" s="222"/>
      <c r="P478" s="222"/>
      <c r="Q478" s="222"/>
      <c r="R478" s="222"/>
      <c r="S478" s="222"/>
      <c r="T478" s="223"/>
      <c r="AT478" s="224" t="s">
        <v>160</v>
      </c>
      <c r="AU478" s="224" t="s">
        <v>88</v>
      </c>
      <c r="AV478" s="14" t="s">
        <v>158</v>
      </c>
      <c r="AW478" s="14" t="s">
        <v>34</v>
      </c>
      <c r="AX478" s="14" t="s">
        <v>86</v>
      </c>
      <c r="AY478" s="224" t="s">
        <v>151</v>
      </c>
    </row>
    <row r="479" spans="1:65" s="2" customFormat="1" ht="44.25" customHeight="1">
      <c r="A479" s="35"/>
      <c r="B479" s="36"/>
      <c r="C479" s="250" t="s">
        <v>1861</v>
      </c>
      <c r="D479" s="250" t="s">
        <v>291</v>
      </c>
      <c r="E479" s="251" t="s">
        <v>1862</v>
      </c>
      <c r="F479" s="252" t="s">
        <v>1863</v>
      </c>
      <c r="G479" s="253" t="s">
        <v>183</v>
      </c>
      <c r="H479" s="254">
        <v>66.186999999999998</v>
      </c>
      <c r="I479" s="255"/>
      <c r="J479" s="256">
        <f>ROUND(I479*H479,2)</f>
        <v>0</v>
      </c>
      <c r="K479" s="257"/>
      <c r="L479" s="258"/>
      <c r="M479" s="259" t="s">
        <v>1</v>
      </c>
      <c r="N479" s="260" t="s">
        <v>43</v>
      </c>
      <c r="O479" s="72"/>
      <c r="P479" s="198">
        <f>O479*H479</f>
        <v>0</v>
      </c>
      <c r="Q479" s="198">
        <v>4.2900000000000004E-3</v>
      </c>
      <c r="R479" s="198">
        <f>Q479*H479</f>
        <v>0.28394223000000002</v>
      </c>
      <c r="S479" s="198">
        <v>0</v>
      </c>
      <c r="T479" s="199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0" t="s">
        <v>323</v>
      </c>
      <c r="AT479" s="200" t="s">
        <v>291</v>
      </c>
      <c r="AU479" s="200" t="s">
        <v>88</v>
      </c>
      <c r="AY479" s="18" t="s">
        <v>151</v>
      </c>
      <c r="BE479" s="201">
        <f>IF(N479="základní",J479,0)</f>
        <v>0</v>
      </c>
      <c r="BF479" s="201">
        <f>IF(N479="snížená",J479,0)</f>
        <v>0</v>
      </c>
      <c r="BG479" s="201">
        <f>IF(N479="zákl. přenesená",J479,0)</f>
        <v>0</v>
      </c>
      <c r="BH479" s="201">
        <f>IF(N479="sníž. přenesená",J479,0)</f>
        <v>0</v>
      </c>
      <c r="BI479" s="201">
        <f>IF(N479="nulová",J479,0)</f>
        <v>0</v>
      </c>
      <c r="BJ479" s="18" t="s">
        <v>86</v>
      </c>
      <c r="BK479" s="201">
        <f>ROUND(I479*H479,2)</f>
        <v>0</v>
      </c>
      <c r="BL479" s="18" t="s">
        <v>229</v>
      </c>
      <c r="BM479" s="200" t="s">
        <v>1864</v>
      </c>
    </row>
    <row r="480" spans="1:65" s="13" customFormat="1" ht="11.25">
      <c r="B480" s="202"/>
      <c r="C480" s="203"/>
      <c r="D480" s="204" t="s">
        <v>160</v>
      </c>
      <c r="E480" s="203"/>
      <c r="F480" s="206" t="s">
        <v>1865</v>
      </c>
      <c r="G480" s="203"/>
      <c r="H480" s="207">
        <v>66.186999999999998</v>
      </c>
      <c r="I480" s="208"/>
      <c r="J480" s="203"/>
      <c r="K480" s="203"/>
      <c r="L480" s="209"/>
      <c r="M480" s="210"/>
      <c r="N480" s="211"/>
      <c r="O480" s="211"/>
      <c r="P480" s="211"/>
      <c r="Q480" s="211"/>
      <c r="R480" s="211"/>
      <c r="S480" s="211"/>
      <c r="T480" s="212"/>
      <c r="AT480" s="213" t="s">
        <v>160</v>
      </c>
      <c r="AU480" s="213" t="s">
        <v>88</v>
      </c>
      <c r="AV480" s="13" t="s">
        <v>88</v>
      </c>
      <c r="AW480" s="13" t="s">
        <v>4</v>
      </c>
      <c r="AX480" s="13" t="s">
        <v>86</v>
      </c>
      <c r="AY480" s="213" t="s">
        <v>151</v>
      </c>
    </row>
    <row r="481" spans="1:65" s="2" customFormat="1" ht="21.75" customHeight="1">
      <c r="A481" s="35"/>
      <c r="B481" s="36"/>
      <c r="C481" s="188" t="s">
        <v>1866</v>
      </c>
      <c r="D481" s="188" t="s">
        <v>154</v>
      </c>
      <c r="E481" s="189" t="s">
        <v>1867</v>
      </c>
      <c r="F481" s="190" t="s">
        <v>1324</v>
      </c>
      <c r="G481" s="191" t="s">
        <v>213</v>
      </c>
      <c r="H481" s="192">
        <v>52.8</v>
      </c>
      <c r="I481" s="193"/>
      <c r="J481" s="194">
        <f>ROUND(I481*H481,2)</f>
        <v>0</v>
      </c>
      <c r="K481" s="195"/>
      <c r="L481" s="40"/>
      <c r="M481" s="196" t="s">
        <v>1</v>
      </c>
      <c r="N481" s="197" t="s">
        <v>43</v>
      </c>
      <c r="O481" s="72"/>
      <c r="P481" s="198">
        <f>O481*H481</f>
        <v>0</v>
      </c>
      <c r="Q481" s="198">
        <v>0</v>
      </c>
      <c r="R481" s="198">
        <f>Q481*H481</f>
        <v>0</v>
      </c>
      <c r="S481" s="198">
        <v>2.9999999999999997E-4</v>
      </c>
      <c r="T481" s="199">
        <f>S481*H481</f>
        <v>1.5839999999999996E-2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0" t="s">
        <v>229</v>
      </c>
      <c r="AT481" s="200" t="s">
        <v>154</v>
      </c>
      <c r="AU481" s="200" t="s">
        <v>88</v>
      </c>
      <c r="AY481" s="18" t="s">
        <v>151</v>
      </c>
      <c r="BE481" s="201">
        <f>IF(N481="základní",J481,0)</f>
        <v>0</v>
      </c>
      <c r="BF481" s="201">
        <f>IF(N481="snížená",J481,0)</f>
        <v>0</v>
      </c>
      <c r="BG481" s="201">
        <f>IF(N481="zákl. přenesená",J481,0)</f>
        <v>0</v>
      </c>
      <c r="BH481" s="201">
        <f>IF(N481="sníž. přenesená",J481,0)</f>
        <v>0</v>
      </c>
      <c r="BI481" s="201">
        <f>IF(N481="nulová",J481,0)</f>
        <v>0</v>
      </c>
      <c r="BJ481" s="18" t="s">
        <v>86</v>
      </c>
      <c r="BK481" s="201">
        <f>ROUND(I481*H481,2)</f>
        <v>0</v>
      </c>
      <c r="BL481" s="18" t="s">
        <v>229</v>
      </c>
      <c r="BM481" s="200" t="s">
        <v>1868</v>
      </c>
    </row>
    <row r="482" spans="1:65" s="15" customFormat="1" ht="11.25">
      <c r="B482" s="225"/>
      <c r="C482" s="226"/>
      <c r="D482" s="204" t="s">
        <v>160</v>
      </c>
      <c r="E482" s="227" t="s">
        <v>1</v>
      </c>
      <c r="F482" s="228" t="s">
        <v>1416</v>
      </c>
      <c r="G482" s="226"/>
      <c r="H482" s="227" t="s">
        <v>1</v>
      </c>
      <c r="I482" s="229"/>
      <c r="J482" s="226"/>
      <c r="K482" s="226"/>
      <c r="L482" s="230"/>
      <c r="M482" s="231"/>
      <c r="N482" s="232"/>
      <c r="O482" s="232"/>
      <c r="P482" s="232"/>
      <c r="Q482" s="232"/>
      <c r="R482" s="232"/>
      <c r="S482" s="232"/>
      <c r="T482" s="233"/>
      <c r="AT482" s="234" t="s">
        <v>160</v>
      </c>
      <c r="AU482" s="234" t="s">
        <v>88</v>
      </c>
      <c r="AV482" s="15" t="s">
        <v>86</v>
      </c>
      <c r="AW482" s="15" t="s">
        <v>34</v>
      </c>
      <c r="AX482" s="15" t="s">
        <v>78</v>
      </c>
      <c r="AY482" s="234" t="s">
        <v>151</v>
      </c>
    </row>
    <row r="483" spans="1:65" s="13" customFormat="1" ht="11.25">
      <c r="B483" s="202"/>
      <c r="C483" s="203"/>
      <c r="D483" s="204" t="s">
        <v>160</v>
      </c>
      <c r="E483" s="205" t="s">
        <v>1</v>
      </c>
      <c r="F483" s="206" t="s">
        <v>1450</v>
      </c>
      <c r="G483" s="203"/>
      <c r="H483" s="207">
        <v>19.2</v>
      </c>
      <c r="I483" s="208"/>
      <c r="J483" s="203"/>
      <c r="K483" s="203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160</v>
      </c>
      <c r="AU483" s="213" t="s">
        <v>88</v>
      </c>
      <c r="AV483" s="13" t="s">
        <v>88</v>
      </c>
      <c r="AW483" s="13" t="s">
        <v>34</v>
      </c>
      <c r="AX483" s="13" t="s">
        <v>78</v>
      </c>
      <c r="AY483" s="213" t="s">
        <v>151</v>
      </c>
    </row>
    <row r="484" spans="1:65" s="15" customFormat="1" ht="11.25">
      <c r="B484" s="225"/>
      <c r="C484" s="226"/>
      <c r="D484" s="204" t="s">
        <v>160</v>
      </c>
      <c r="E484" s="227" t="s">
        <v>1</v>
      </c>
      <c r="F484" s="228" t="s">
        <v>1424</v>
      </c>
      <c r="G484" s="226"/>
      <c r="H484" s="227" t="s">
        <v>1</v>
      </c>
      <c r="I484" s="229"/>
      <c r="J484" s="226"/>
      <c r="K484" s="226"/>
      <c r="L484" s="230"/>
      <c r="M484" s="231"/>
      <c r="N484" s="232"/>
      <c r="O484" s="232"/>
      <c r="P484" s="232"/>
      <c r="Q484" s="232"/>
      <c r="R484" s="232"/>
      <c r="S484" s="232"/>
      <c r="T484" s="233"/>
      <c r="AT484" s="234" t="s">
        <v>160</v>
      </c>
      <c r="AU484" s="234" t="s">
        <v>88</v>
      </c>
      <c r="AV484" s="15" t="s">
        <v>86</v>
      </c>
      <c r="AW484" s="15" t="s">
        <v>34</v>
      </c>
      <c r="AX484" s="15" t="s">
        <v>78</v>
      </c>
      <c r="AY484" s="234" t="s">
        <v>151</v>
      </c>
    </row>
    <row r="485" spans="1:65" s="13" customFormat="1" ht="11.25">
      <c r="B485" s="202"/>
      <c r="C485" s="203"/>
      <c r="D485" s="204" t="s">
        <v>160</v>
      </c>
      <c r="E485" s="205" t="s">
        <v>1</v>
      </c>
      <c r="F485" s="206" t="s">
        <v>1451</v>
      </c>
      <c r="G485" s="203"/>
      <c r="H485" s="207">
        <v>11</v>
      </c>
      <c r="I485" s="208"/>
      <c r="J485" s="203"/>
      <c r="K485" s="203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160</v>
      </c>
      <c r="AU485" s="213" t="s">
        <v>88</v>
      </c>
      <c r="AV485" s="13" t="s">
        <v>88</v>
      </c>
      <c r="AW485" s="13" t="s">
        <v>34</v>
      </c>
      <c r="AX485" s="13" t="s">
        <v>78</v>
      </c>
      <c r="AY485" s="213" t="s">
        <v>151</v>
      </c>
    </row>
    <row r="486" spans="1:65" s="15" customFormat="1" ht="11.25">
      <c r="B486" s="225"/>
      <c r="C486" s="226"/>
      <c r="D486" s="204" t="s">
        <v>160</v>
      </c>
      <c r="E486" s="227" t="s">
        <v>1</v>
      </c>
      <c r="F486" s="228" t="s">
        <v>1426</v>
      </c>
      <c r="G486" s="226"/>
      <c r="H486" s="227" t="s">
        <v>1</v>
      </c>
      <c r="I486" s="229"/>
      <c r="J486" s="226"/>
      <c r="K486" s="226"/>
      <c r="L486" s="230"/>
      <c r="M486" s="231"/>
      <c r="N486" s="232"/>
      <c r="O486" s="232"/>
      <c r="P486" s="232"/>
      <c r="Q486" s="232"/>
      <c r="R486" s="232"/>
      <c r="S486" s="232"/>
      <c r="T486" s="233"/>
      <c r="AT486" s="234" t="s">
        <v>160</v>
      </c>
      <c r="AU486" s="234" t="s">
        <v>88</v>
      </c>
      <c r="AV486" s="15" t="s">
        <v>86</v>
      </c>
      <c r="AW486" s="15" t="s">
        <v>34</v>
      </c>
      <c r="AX486" s="15" t="s">
        <v>78</v>
      </c>
      <c r="AY486" s="234" t="s">
        <v>151</v>
      </c>
    </row>
    <row r="487" spans="1:65" s="13" customFormat="1" ht="11.25">
      <c r="B487" s="202"/>
      <c r="C487" s="203"/>
      <c r="D487" s="204" t="s">
        <v>160</v>
      </c>
      <c r="E487" s="205" t="s">
        <v>1</v>
      </c>
      <c r="F487" s="206" t="s">
        <v>1452</v>
      </c>
      <c r="G487" s="203"/>
      <c r="H487" s="207">
        <v>22.6</v>
      </c>
      <c r="I487" s="208"/>
      <c r="J487" s="203"/>
      <c r="K487" s="203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160</v>
      </c>
      <c r="AU487" s="213" t="s">
        <v>88</v>
      </c>
      <c r="AV487" s="13" t="s">
        <v>88</v>
      </c>
      <c r="AW487" s="13" t="s">
        <v>34</v>
      </c>
      <c r="AX487" s="13" t="s">
        <v>78</v>
      </c>
      <c r="AY487" s="213" t="s">
        <v>151</v>
      </c>
    </row>
    <row r="488" spans="1:65" s="14" customFormat="1" ht="11.25">
      <c r="B488" s="214"/>
      <c r="C488" s="215"/>
      <c r="D488" s="204" t="s">
        <v>160</v>
      </c>
      <c r="E488" s="216" t="s">
        <v>1</v>
      </c>
      <c r="F488" s="217" t="s">
        <v>172</v>
      </c>
      <c r="G488" s="215"/>
      <c r="H488" s="218">
        <v>52.8</v>
      </c>
      <c r="I488" s="219"/>
      <c r="J488" s="215"/>
      <c r="K488" s="215"/>
      <c r="L488" s="220"/>
      <c r="M488" s="221"/>
      <c r="N488" s="222"/>
      <c r="O488" s="222"/>
      <c r="P488" s="222"/>
      <c r="Q488" s="222"/>
      <c r="R488" s="222"/>
      <c r="S488" s="222"/>
      <c r="T488" s="223"/>
      <c r="AT488" s="224" t="s">
        <v>160</v>
      </c>
      <c r="AU488" s="224" t="s">
        <v>88</v>
      </c>
      <c r="AV488" s="14" t="s">
        <v>158</v>
      </c>
      <c r="AW488" s="14" t="s">
        <v>34</v>
      </c>
      <c r="AX488" s="14" t="s">
        <v>86</v>
      </c>
      <c r="AY488" s="224" t="s">
        <v>151</v>
      </c>
    </row>
    <row r="489" spans="1:65" s="2" customFormat="1" ht="16.5" customHeight="1">
      <c r="A489" s="35"/>
      <c r="B489" s="36"/>
      <c r="C489" s="188" t="s">
        <v>1869</v>
      </c>
      <c r="D489" s="188" t="s">
        <v>154</v>
      </c>
      <c r="E489" s="189" t="s">
        <v>1870</v>
      </c>
      <c r="F489" s="190" t="s">
        <v>1871</v>
      </c>
      <c r="G489" s="191" t="s">
        <v>213</v>
      </c>
      <c r="H489" s="192">
        <v>57.8</v>
      </c>
      <c r="I489" s="193"/>
      <c r="J489" s="194">
        <f>ROUND(I489*H489,2)</f>
        <v>0</v>
      </c>
      <c r="K489" s="195"/>
      <c r="L489" s="40"/>
      <c r="M489" s="196" t="s">
        <v>1</v>
      </c>
      <c r="N489" s="197" t="s">
        <v>43</v>
      </c>
      <c r="O489" s="72"/>
      <c r="P489" s="198">
        <f>O489*H489</f>
        <v>0</v>
      </c>
      <c r="Q489" s="198">
        <v>1.0000000000000001E-5</v>
      </c>
      <c r="R489" s="198">
        <f>Q489*H489</f>
        <v>5.7800000000000006E-4</v>
      </c>
      <c r="S489" s="198">
        <v>0</v>
      </c>
      <c r="T489" s="199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0" t="s">
        <v>229</v>
      </c>
      <c r="AT489" s="200" t="s">
        <v>154</v>
      </c>
      <c r="AU489" s="200" t="s">
        <v>88</v>
      </c>
      <c r="AY489" s="18" t="s">
        <v>151</v>
      </c>
      <c r="BE489" s="201">
        <f>IF(N489="základní",J489,0)</f>
        <v>0</v>
      </c>
      <c r="BF489" s="201">
        <f>IF(N489="snížená",J489,0)</f>
        <v>0</v>
      </c>
      <c r="BG489" s="201">
        <f>IF(N489="zákl. přenesená",J489,0)</f>
        <v>0</v>
      </c>
      <c r="BH489" s="201">
        <f>IF(N489="sníž. přenesená",J489,0)</f>
        <v>0</v>
      </c>
      <c r="BI489" s="201">
        <f>IF(N489="nulová",J489,0)</f>
        <v>0</v>
      </c>
      <c r="BJ489" s="18" t="s">
        <v>86</v>
      </c>
      <c r="BK489" s="201">
        <f>ROUND(I489*H489,2)</f>
        <v>0</v>
      </c>
      <c r="BL489" s="18" t="s">
        <v>229</v>
      </c>
      <c r="BM489" s="200" t="s">
        <v>1872</v>
      </c>
    </row>
    <row r="490" spans="1:65" s="15" customFormat="1" ht="11.25">
      <c r="B490" s="225"/>
      <c r="C490" s="226"/>
      <c r="D490" s="204" t="s">
        <v>160</v>
      </c>
      <c r="E490" s="227" t="s">
        <v>1</v>
      </c>
      <c r="F490" s="228" t="s">
        <v>1416</v>
      </c>
      <c r="G490" s="226"/>
      <c r="H490" s="227" t="s">
        <v>1</v>
      </c>
      <c r="I490" s="229"/>
      <c r="J490" s="226"/>
      <c r="K490" s="226"/>
      <c r="L490" s="230"/>
      <c r="M490" s="231"/>
      <c r="N490" s="232"/>
      <c r="O490" s="232"/>
      <c r="P490" s="232"/>
      <c r="Q490" s="232"/>
      <c r="R490" s="232"/>
      <c r="S490" s="232"/>
      <c r="T490" s="233"/>
      <c r="AT490" s="234" t="s">
        <v>160</v>
      </c>
      <c r="AU490" s="234" t="s">
        <v>88</v>
      </c>
      <c r="AV490" s="15" t="s">
        <v>86</v>
      </c>
      <c r="AW490" s="15" t="s">
        <v>34</v>
      </c>
      <c r="AX490" s="15" t="s">
        <v>78</v>
      </c>
      <c r="AY490" s="234" t="s">
        <v>151</v>
      </c>
    </row>
    <row r="491" spans="1:65" s="13" customFormat="1" ht="11.25">
      <c r="B491" s="202"/>
      <c r="C491" s="203"/>
      <c r="D491" s="204" t="s">
        <v>160</v>
      </c>
      <c r="E491" s="205" t="s">
        <v>1</v>
      </c>
      <c r="F491" s="206" t="s">
        <v>1450</v>
      </c>
      <c r="G491" s="203"/>
      <c r="H491" s="207">
        <v>19.2</v>
      </c>
      <c r="I491" s="208"/>
      <c r="J491" s="203"/>
      <c r="K491" s="203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160</v>
      </c>
      <c r="AU491" s="213" t="s">
        <v>88</v>
      </c>
      <c r="AV491" s="13" t="s">
        <v>88</v>
      </c>
      <c r="AW491" s="13" t="s">
        <v>34</v>
      </c>
      <c r="AX491" s="13" t="s">
        <v>78</v>
      </c>
      <c r="AY491" s="213" t="s">
        <v>151</v>
      </c>
    </row>
    <row r="492" spans="1:65" s="15" customFormat="1" ht="11.25">
      <c r="B492" s="225"/>
      <c r="C492" s="226"/>
      <c r="D492" s="204" t="s">
        <v>160</v>
      </c>
      <c r="E492" s="227" t="s">
        <v>1</v>
      </c>
      <c r="F492" s="228" t="s">
        <v>1424</v>
      </c>
      <c r="G492" s="226"/>
      <c r="H492" s="227" t="s">
        <v>1</v>
      </c>
      <c r="I492" s="229"/>
      <c r="J492" s="226"/>
      <c r="K492" s="226"/>
      <c r="L492" s="230"/>
      <c r="M492" s="231"/>
      <c r="N492" s="232"/>
      <c r="O492" s="232"/>
      <c r="P492" s="232"/>
      <c r="Q492" s="232"/>
      <c r="R492" s="232"/>
      <c r="S492" s="232"/>
      <c r="T492" s="233"/>
      <c r="AT492" s="234" t="s">
        <v>160</v>
      </c>
      <c r="AU492" s="234" t="s">
        <v>88</v>
      </c>
      <c r="AV492" s="15" t="s">
        <v>86</v>
      </c>
      <c r="AW492" s="15" t="s">
        <v>34</v>
      </c>
      <c r="AX492" s="15" t="s">
        <v>78</v>
      </c>
      <c r="AY492" s="234" t="s">
        <v>151</v>
      </c>
    </row>
    <row r="493" spans="1:65" s="13" customFormat="1" ht="11.25">
      <c r="B493" s="202"/>
      <c r="C493" s="203"/>
      <c r="D493" s="204" t="s">
        <v>160</v>
      </c>
      <c r="E493" s="205" t="s">
        <v>1</v>
      </c>
      <c r="F493" s="206" t="s">
        <v>1873</v>
      </c>
      <c r="G493" s="203"/>
      <c r="H493" s="207">
        <v>16</v>
      </c>
      <c r="I493" s="208"/>
      <c r="J493" s="203"/>
      <c r="K493" s="203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160</v>
      </c>
      <c r="AU493" s="213" t="s">
        <v>88</v>
      </c>
      <c r="AV493" s="13" t="s">
        <v>88</v>
      </c>
      <c r="AW493" s="13" t="s">
        <v>34</v>
      </c>
      <c r="AX493" s="13" t="s">
        <v>78</v>
      </c>
      <c r="AY493" s="213" t="s">
        <v>151</v>
      </c>
    </row>
    <row r="494" spans="1:65" s="15" customFormat="1" ht="11.25">
      <c r="B494" s="225"/>
      <c r="C494" s="226"/>
      <c r="D494" s="204" t="s">
        <v>160</v>
      </c>
      <c r="E494" s="227" t="s">
        <v>1</v>
      </c>
      <c r="F494" s="228" t="s">
        <v>1426</v>
      </c>
      <c r="G494" s="226"/>
      <c r="H494" s="227" t="s">
        <v>1</v>
      </c>
      <c r="I494" s="229"/>
      <c r="J494" s="226"/>
      <c r="K494" s="226"/>
      <c r="L494" s="230"/>
      <c r="M494" s="231"/>
      <c r="N494" s="232"/>
      <c r="O494" s="232"/>
      <c r="P494" s="232"/>
      <c r="Q494" s="232"/>
      <c r="R494" s="232"/>
      <c r="S494" s="232"/>
      <c r="T494" s="233"/>
      <c r="AT494" s="234" t="s">
        <v>160</v>
      </c>
      <c r="AU494" s="234" t="s">
        <v>88</v>
      </c>
      <c r="AV494" s="15" t="s">
        <v>86</v>
      </c>
      <c r="AW494" s="15" t="s">
        <v>34</v>
      </c>
      <c r="AX494" s="15" t="s">
        <v>78</v>
      </c>
      <c r="AY494" s="234" t="s">
        <v>151</v>
      </c>
    </row>
    <row r="495" spans="1:65" s="13" customFormat="1" ht="11.25">
      <c r="B495" s="202"/>
      <c r="C495" s="203"/>
      <c r="D495" s="204" t="s">
        <v>160</v>
      </c>
      <c r="E495" s="205" t="s">
        <v>1</v>
      </c>
      <c r="F495" s="206" t="s">
        <v>1452</v>
      </c>
      <c r="G495" s="203"/>
      <c r="H495" s="207">
        <v>22.6</v>
      </c>
      <c r="I495" s="208"/>
      <c r="J495" s="203"/>
      <c r="K495" s="203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160</v>
      </c>
      <c r="AU495" s="213" t="s">
        <v>88</v>
      </c>
      <c r="AV495" s="13" t="s">
        <v>88</v>
      </c>
      <c r="AW495" s="13" t="s">
        <v>34</v>
      </c>
      <c r="AX495" s="13" t="s">
        <v>78</v>
      </c>
      <c r="AY495" s="213" t="s">
        <v>151</v>
      </c>
    </row>
    <row r="496" spans="1:65" s="14" customFormat="1" ht="11.25">
      <c r="B496" s="214"/>
      <c r="C496" s="215"/>
      <c r="D496" s="204" t="s">
        <v>160</v>
      </c>
      <c r="E496" s="216" t="s">
        <v>1</v>
      </c>
      <c r="F496" s="217" t="s">
        <v>172</v>
      </c>
      <c r="G496" s="215"/>
      <c r="H496" s="218">
        <v>57.8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160</v>
      </c>
      <c r="AU496" s="224" t="s">
        <v>88</v>
      </c>
      <c r="AV496" s="14" t="s">
        <v>158</v>
      </c>
      <c r="AW496" s="14" t="s">
        <v>34</v>
      </c>
      <c r="AX496" s="14" t="s">
        <v>86</v>
      </c>
      <c r="AY496" s="224" t="s">
        <v>151</v>
      </c>
    </row>
    <row r="497" spans="1:65" s="2" customFormat="1" ht="16.5" customHeight="1">
      <c r="A497" s="35"/>
      <c r="B497" s="36"/>
      <c r="C497" s="250" t="s">
        <v>1874</v>
      </c>
      <c r="D497" s="250" t="s">
        <v>291</v>
      </c>
      <c r="E497" s="251" t="s">
        <v>1875</v>
      </c>
      <c r="F497" s="252" t="s">
        <v>1876</v>
      </c>
      <c r="G497" s="253" t="s">
        <v>213</v>
      </c>
      <c r="H497" s="254">
        <v>63.58</v>
      </c>
      <c r="I497" s="255"/>
      <c r="J497" s="256">
        <f>ROUND(I497*H497,2)</f>
        <v>0</v>
      </c>
      <c r="K497" s="257"/>
      <c r="L497" s="258"/>
      <c r="M497" s="259" t="s">
        <v>1</v>
      </c>
      <c r="N497" s="260" t="s">
        <v>43</v>
      </c>
      <c r="O497" s="72"/>
      <c r="P497" s="198">
        <f>O497*H497</f>
        <v>0</v>
      </c>
      <c r="Q497" s="198">
        <v>3.5E-4</v>
      </c>
      <c r="R497" s="198">
        <f>Q497*H497</f>
        <v>2.2252999999999998E-2</v>
      </c>
      <c r="S497" s="198">
        <v>0</v>
      </c>
      <c r="T497" s="199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0" t="s">
        <v>323</v>
      </c>
      <c r="AT497" s="200" t="s">
        <v>291</v>
      </c>
      <c r="AU497" s="200" t="s">
        <v>88</v>
      </c>
      <c r="AY497" s="18" t="s">
        <v>151</v>
      </c>
      <c r="BE497" s="201">
        <f>IF(N497="základní",J497,0)</f>
        <v>0</v>
      </c>
      <c r="BF497" s="201">
        <f>IF(N497="snížená",J497,0)</f>
        <v>0</v>
      </c>
      <c r="BG497" s="201">
        <f>IF(N497="zákl. přenesená",J497,0)</f>
        <v>0</v>
      </c>
      <c r="BH497" s="201">
        <f>IF(N497="sníž. přenesená",J497,0)</f>
        <v>0</v>
      </c>
      <c r="BI497" s="201">
        <f>IF(N497="nulová",J497,0)</f>
        <v>0</v>
      </c>
      <c r="BJ497" s="18" t="s">
        <v>86</v>
      </c>
      <c r="BK497" s="201">
        <f>ROUND(I497*H497,2)</f>
        <v>0</v>
      </c>
      <c r="BL497" s="18" t="s">
        <v>229</v>
      </c>
      <c r="BM497" s="200" t="s">
        <v>1877</v>
      </c>
    </row>
    <row r="498" spans="1:65" s="13" customFormat="1" ht="11.25">
      <c r="B498" s="202"/>
      <c r="C498" s="203"/>
      <c r="D498" s="204" t="s">
        <v>160</v>
      </c>
      <c r="E498" s="203"/>
      <c r="F498" s="206" t="s">
        <v>1878</v>
      </c>
      <c r="G498" s="203"/>
      <c r="H498" s="207">
        <v>63.58</v>
      </c>
      <c r="I498" s="208"/>
      <c r="J498" s="203"/>
      <c r="K498" s="203"/>
      <c r="L498" s="209"/>
      <c r="M498" s="210"/>
      <c r="N498" s="211"/>
      <c r="O498" s="211"/>
      <c r="P498" s="211"/>
      <c r="Q498" s="211"/>
      <c r="R498" s="211"/>
      <c r="S498" s="211"/>
      <c r="T498" s="212"/>
      <c r="AT498" s="213" t="s">
        <v>160</v>
      </c>
      <c r="AU498" s="213" t="s">
        <v>88</v>
      </c>
      <c r="AV498" s="13" t="s">
        <v>88</v>
      </c>
      <c r="AW498" s="13" t="s">
        <v>4</v>
      </c>
      <c r="AX498" s="13" t="s">
        <v>86</v>
      </c>
      <c r="AY498" s="213" t="s">
        <v>151</v>
      </c>
    </row>
    <row r="499" spans="1:65" s="2" customFormat="1" ht="21.75" customHeight="1">
      <c r="A499" s="35"/>
      <c r="B499" s="36"/>
      <c r="C499" s="188" t="s">
        <v>1879</v>
      </c>
      <c r="D499" s="188" t="s">
        <v>154</v>
      </c>
      <c r="E499" s="189" t="s">
        <v>1326</v>
      </c>
      <c r="F499" s="190" t="s">
        <v>1327</v>
      </c>
      <c r="G499" s="191" t="s">
        <v>508</v>
      </c>
      <c r="H499" s="261"/>
      <c r="I499" s="193"/>
      <c r="J499" s="194">
        <f>ROUND(I499*H499,2)</f>
        <v>0</v>
      </c>
      <c r="K499" s="195"/>
      <c r="L499" s="40"/>
      <c r="M499" s="196" t="s">
        <v>1</v>
      </c>
      <c r="N499" s="197" t="s">
        <v>43</v>
      </c>
      <c r="O499" s="72"/>
      <c r="P499" s="198">
        <f>O499*H499</f>
        <v>0</v>
      </c>
      <c r="Q499" s="198">
        <v>0</v>
      </c>
      <c r="R499" s="198">
        <f>Q499*H499</f>
        <v>0</v>
      </c>
      <c r="S499" s="198">
        <v>0</v>
      </c>
      <c r="T499" s="199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0" t="s">
        <v>229</v>
      </c>
      <c r="AT499" s="200" t="s">
        <v>154</v>
      </c>
      <c r="AU499" s="200" t="s">
        <v>88</v>
      </c>
      <c r="AY499" s="18" t="s">
        <v>151</v>
      </c>
      <c r="BE499" s="201">
        <f>IF(N499="základní",J499,0)</f>
        <v>0</v>
      </c>
      <c r="BF499" s="201">
        <f>IF(N499="snížená",J499,0)</f>
        <v>0</v>
      </c>
      <c r="BG499" s="201">
        <f>IF(N499="zákl. přenesená",J499,0)</f>
        <v>0</v>
      </c>
      <c r="BH499" s="201">
        <f>IF(N499="sníž. přenesená",J499,0)</f>
        <v>0</v>
      </c>
      <c r="BI499" s="201">
        <f>IF(N499="nulová",J499,0)</f>
        <v>0</v>
      </c>
      <c r="BJ499" s="18" t="s">
        <v>86</v>
      </c>
      <c r="BK499" s="201">
        <f>ROUND(I499*H499,2)</f>
        <v>0</v>
      </c>
      <c r="BL499" s="18" t="s">
        <v>229</v>
      </c>
      <c r="BM499" s="200" t="s">
        <v>1880</v>
      </c>
    </row>
    <row r="500" spans="1:65" s="12" customFormat="1" ht="22.9" customHeight="1">
      <c r="B500" s="172"/>
      <c r="C500" s="173"/>
      <c r="D500" s="174" t="s">
        <v>77</v>
      </c>
      <c r="E500" s="186" t="s">
        <v>1881</v>
      </c>
      <c r="F500" s="186" t="s">
        <v>1882</v>
      </c>
      <c r="G500" s="173"/>
      <c r="H500" s="173"/>
      <c r="I500" s="176"/>
      <c r="J500" s="187">
        <f>BK500</f>
        <v>0</v>
      </c>
      <c r="K500" s="173"/>
      <c r="L500" s="178"/>
      <c r="M500" s="179"/>
      <c r="N500" s="180"/>
      <c r="O500" s="180"/>
      <c r="P500" s="181">
        <f>SUM(P501:P514)</f>
        <v>0</v>
      </c>
      <c r="Q500" s="180"/>
      <c r="R500" s="181">
        <f>SUM(R501:R514)</f>
        <v>0.26467279999999993</v>
      </c>
      <c r="S500" s="180"/>
      <c r="T500" s="182">
        <f>SUM(T501:T514)</f>
        <v>0</v>
      </c>
      <c r="AR500" s="183" t="s">
        <v>88</v>
      </c>
      <c r="AT500" s="184" t="s">
        <v>77</v>
      </c>
      <c r="AU500" s="184" t="s">
        <v>86</v>
      </c>
      <c r="AY500" s="183" t="s">
        <v>151</v>
      </c>
      <c r="BK500" s="185">
        <f>SUM(BK501:BK514)</f>
        <v>0</v>
      </c>
    </row>
    <row r="501" spans="1:65" s="2" customFormat="1" ht="16.5" customHeight="1">
      <c r="A501" s="35"/>
      <c r="B501" s="36"/>
      <c r="C501" s="188" t="s">
        <v>1883</v>
      </c>
      <c r="D501" s="188" t="s">
        <v>154</v>
      </c>
      <c r="E501" s="189" t="s">
        <v>1884</v>
      </c>
      <c r="F501" s="190" t="s">
        <v>1885</v>
      </c>
      <c r="G501" s="191" t="s">
        <v>183</v>
      </c>
      <c r="H501" s="192">
        <v>12.52</v>
      </c>
      <c r="I501" s="193"/>
      <c r="J501" s="194">
        <f>ROUND(I501*H501,2)</f>
        <v>0</v>
      </c>
      <c r="K501" s="195"/>
      <c r="L501" s="40"/>
      <c r="M501" s="196" t="s">
        <v>1</v>
      </c>
      <c r="N501" s="197" t="s">
        <v>43</v>
      </c>
      <c r="O501" s="72"/>
      <c r="P501" s="198">
        <f>O501*H501</f>
        <v>0</v>
      </c>
      <c r="Q501" s="198">
        <v>2.9999999999999997E-4</v>
      </c>
      <c r="R501" s="198">
        <f>Q501*H501</f>
        <v>3.7559999999999994E-3</v>
      </c>
      <c r="S501" s="198">
        <v>0</v>
      </c>
      <c r="T501" s="199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0" t="s">
        <v>229</v>
      </c>
      <c r="AT501" s="200" t="s">
        <v>154</v>
      </c>
      <c r="AU501" s="200" t="s">
        <v>88</v>
      </c>
      <c r="AY501" s="18" t="s">
        <v>151</v>
      </c>
      <c r="BE501" s="201">
        <f>IF(N501="základní",J501,0)</f>
        <v>0</v>
      </c>
      <c r="BF501" s="201">
        <f>IF(N501="snížená",J501,0)</f>
        <v>0</v>
      </c>
      <c r="BG501" s="201">
        <f>IF(N501="zákl. přenesená",J501,0)</f>
        <v>0</v>
      </c>
      <c r="BH501" s="201">
        <f>IF(N501="sníž. přenesená",J501,0)</f>
        <v>0</v>
      </c>
      <c r="BI501" s="201">
        <f>IF(N501="nulová",J501,0)</f>
        <v>0</v>
      </c>
      <c r="BJ501" s="18" t="s">
        <v>86</v>
      </c>
      <c r="BK501" s="201">
        <f>ROUND(I501*H501,2)</f>
        <v>0</v>
      </c>
      <c r="BL501" s="18" t="s">
        <v>229</v>
      </c>
      <c r="BM501" s="200" t="s">
        <v>1886</v>
      </c>
    </row>
    <row r="502" spans="1:65" s="2" customFormat="1" ht="21.75" customHeight="1">
      <c r="A502" s="35"/>
      <c r="B502" s="36"/>
      <c r="C502" s="188" t="s">
        <v>1887</v>
      </c>
      <c r="D502" s="188" t="s">
        <v>154</v>
      </c>
      <c r="E502" s="189" t="s">
        <v>1888</v>
      </c>
      <c r="F502" s="190" t="s">
        <v>1889</v>
      </c>
      <c r="G502" s="191" t="s">
        <v>183</v>
      </c>
      <c r="H502" s="192">
        <v>12.52</v>
      </c>
      <c r="I502" s="193"/>
      <c r="J502" s="194">
        <f>ROUND(I502*H502,2)</f>
        <v>0</v>
      </c>
      <c r="K502" s="195"/>
      <c r="L502" s="40"/>
      <c r="M502" s="196" t="s">
        <v>1</v>
      </c>
      <c r="N502" s="197" t="s">
        <v>43</v>
      </c>
      <c r="O502" s="72"/>
      <c r="P502" s="198">
        <f>O502*H502</f>
        <v>0</v>
      </c>
      <c r="Q502" s="198">
        <v>6.0499999999999998E-3</v>
      </c>
      <c r="R502" s="198">
        <f>Q502*H502</f>
        <v>7.5745999999999994E-2</v>
      </c>
      <c r="S502" s="198">
        <v>0</v>
      </c>
      <c r="T502" s="199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0" t="s">
        <v>229</v>
      </c>
      <c r="AT502" s="200" t="s">
        <v>154</v>
      </c>
      <c r="AU502" s="200" t="s">
        <v>88</v>
      </c>
      <c r="AY502" s="18" t="s">
        <v>151</v>
      </c>
      <c r="BE502" s="201">
        <f>IF(N502="základní",J502,0)</f>
        <v>0</v>
      </c>
      <c r="BF502" s="201">
        <f>IF(N502="snížená",J502,0)</f>
        <v>0</v>
      </c>
      <c r="BG502" s="201">
        <f>IF(N502="zákl. přenesená",J502,0)</f>
        <v>0</v>
      </c>
      <c r="BH502" s="201">
        <f>IF(N502="sníž. přenesená",J502,0)</f>
        <v>0</v>
      </c>
      <c r="BI502" s="201">
        <f>IF(N502="nulová",J502,0)</f>
        <v>0</v>
      </c>
      <c r="BJ502" s="18" t="s">
        <v>86</v>
      </c>
      <c r="BK502" s="201">
        <f>ROUND(I502*H502,2)</f>
        <v>0</v>
      </c>
      <c r="BL502" s="18" t="s">
        <v>229</v>
      </c>
      <c r="BM502" s="200" t="s">
        <v>1890</v>
      </c>
    </row>
    <row r="503" spans="1:65" s="15" customFormat="1" ht="11.25">
      <c r="B503" s="225"/>
      <c r="C503" s="226"/>
      <c r="D503" s="204" t="s">
        <v>160</v>
      </c>
      <c r="E503" s="227" t="s">
        <v>1</v>
      </c>
      <c r="F503" s="228" t="s">
        <v>1420</v>
      </c>
      <c r="G503" s="226"/>
      <c r="H503" s="227" t="s">
        <v>1</v>
      </c>
      <c r="I503" s="229"/>
      <c r="J503" s="226"/>
      <c r="K503" s="226"/>
      <c r="L503" s="230"/>
      <c r="M503" s="231"/>
      <c r="N503" s="232"/>
      <c r="O503" s="232"/>
      <c r="P503" s="232"/>
      <c r="Q503" s="232"/>
      <c r="R503" s="232"/>
      <c r="S503" s="232"/>
      <c r="T503" s="233"/>
      <c r="AT503" s="234" t="s">
        <v>160</v>
      </c>
      <c r="AU503" s="234" t="s">
        <v>88</v>
      </c>
      <c r="AV503" s="15" t="s">
        <v>86</v>
      </c>
      <c r="AW503" s="15" t="s">
        <v>34</v>
      </c>
      <c r="AX503" s="15" t="s">
        <v>78</v>
      </c>
      <c r="AY503" s="234" t="s">
        <v>151</v>
      </c>
    </row>
    <row r="504" spans="1:65" s="13" customFormat="1" ht="11.25">
      <c r="B504" s="202"/>
      <c r="C504" s="203"/>
      <c r="D504" s="204" t="s">
        <v>160</v>
      </c>
      <c r="E504" s="205" t="s">
        <v>1</v>
      </c>
      <c r="F504" s="206" t="s">
        <v>1891</v>
      </c>
      <c r="G504" s="203"/>
      <c r="H504" s="207">
        <v>8.64</v>
      </c>
      <c r="I504" s="208"/>
      <c r="J504" s="203"/>
      <c r="K504" s="203"/>
      <c r="L504" s="209"/>
      <c r="M504" s="210"/>
      <c r="N504" s="211"/>
      <c r="O504" s="211"/>
      <c r="P504" s="211"/>
      <c r="Q504" s="211"/>
      <c r="R504" s="211"/>
      <c r="S504" s="211"/>
      <c r="T504" s="212"/>
      <c r="AT504" s="213" t="s">
        <v>160</v>
      </c>
      <c r="AU504" s="213" t="s">
        <v>88</v>
      </c>
      <c r="AV504" s="13" t="s">
        <v>88</v>
      </c>
      <c r="AW504" s="13" t="s">
        <v>34</v>
      </c>
      <c r="AX504" s="13" t="s">
        <v>78</v>
      </c>
      <c r="AY504" s="213" t="s">
        <v>151</v>
      </c>
    </row>
    <row r="505" spans="1:65" s="15" customFormat="1" ht="11.25">
      <c r="B505" s="225"/>
      <c r="C505" s="226"/>
      <c r="D505" s="204" t="s">
        <v>160</v>
      </c>
      <c r="E505" s="227" t="s">
        <v>1</v>
      </c>
      <c r="F505" s="228" t="s">
        <v>1892</v>
      </c>
      <c r="G505" s="226"/>
      <c r="H505" s="227" t="s">
        <v>1</v>
      </c>
      <c r="I505" s="229"/>
      <c r="J505" s="226"/>
      <c r="K505" s="226"/>
      <c r="L505" s="230"/>
      <c r="M505" s="231"/>
      <c r="N505" s="232"/>
      <c r="O505" s="232"/>
      <c r="P505" s="232"/>
      <c r="Q505" s="232"/>
      <c r="R505" s="232"/>
      <c r="S505" s="232"/>
      <c r="T505" s="233"/>
      <c r="AT505" s="234" t="s">
        <v>160</v>
      </c>
      <c r="AU505" s="234" t="s">
        <v>88</v>
      </c>
      <c r="AV505" s="15" t="s">
        <v>86</v>
      </c>
      <c r="AW505" s="15" t="s">
        <v>34</v>
      </c>
      <c r="AX505" s="15" t="s">
        <v>78</v>
      </c>
      <c r="AY505" s="234" t="s">
        <v>151</v>
      </c>
    </row>
    <row r="506" spans="1:65" s="13" customFormat="1" ht="11.25">
      <c r="B506" s="202"/>
      <c r="C506" s="203"/>
      <c r="D506" s="204" t="s">
        <v>160</v>
      </c>
      <c r="E506" s="205" t="s">
        <v>1</v>
      </c>
      <c r="F506" s="206" t="s">
        <v>1893</v>
      </c>
      <c r="G506" s="203"/>
      <c r="H506" s="207">
        <v>2.88</v>
      </c>
      <c r="I506" s="208"/>
      <c r="J506" s="203"/>
      <c r="K506" s="203"/>
      <c r="L506" s="209"/>
      <c r="M506" s="210"/>
      <c r="N506" s="211"/>
      <c r="O506" s="211"/>
      <c r="P506" s="211"/>
      <c r="Q506" s="211"/>
      <c r="R506" s="211"/>
      <c r="S506" s="211"/>
      <c r="T506" s="212"/>
      <c r="AT506" s="213" t="s">
        <v>160</v>
      </c>
      <c r="AU506" s="213" t="s">
        <v>88</v>
      </c>
      <c r="AV506" s="13" t="s">
        <v>88</v>
      </c>
      <c r="AW506" s="13" t="s">
        <v>34</v>
      </c>
      <c r="AX506" s="13" t="s">
        <v>78</v>
      </c>
      <c r="AY506" s="213" t="s">
        <v>151</v>
      </c>
    </row>
    <row r="507" spans="1:65" s="15" customFormat="1" ht="11.25">
      <c r="B507" s="225"/>
      <c r="C507" s="226"/>
      <c r="D507" s="204" t="s">
        <v>160</v>
      </c>
      <c r="E507" s="227" t="s">
        <v>1</v>
      </c>
      <c r="F507" s="228" t="s">
        <v>1894</v>
      </c>
      <c r="G507" s="226"/>
      <c r="H507" s="227" t="s">
        <v>1</v>
      </c>
      <c r="I507" s="229"/>
      <c r="J507" s="226"/>
      <c r="K507" s="226"/>
      <c r="L507" s="230"/>
      <c r="M507" s="231"/>
      <c r="N507" s="232"/>
      <c r="O507" s="232"/>
      <c r="P507" s="232"/>
      <c r="Q507" s="232"/>
      <c r="R507" s="232"/>
      <c r="S507" s="232"/>
      <c r="T507" s="233"/>
      <c r="AT507" s="234" t="s">
        <v>160</v>
      </c>
      <c r="AU507" s="234" t="s">
        <v>88</v>
      </c>
      <c r="AV507" s="15" t="s">
        <v>86</v>
      </c>
      <c r="AW507" s="15" t="s">
        <v>34</v>
      </c>
      <c r="AX507" s="15" t="s">
        <v>78</v>
      </c>
      <c r="AY507" s="234" t="s">
        <v>151</v>
      </c>
    </row>
    <row r="508" spans="1:65" s="13" customFormat="1" ht="11.25">
      <c r="B508" s="202"/>
      <c r="C508" s="203"/>
      <c r="D508" s="204" t="s">
        <v>160</v>
      </c>
      <c r="E508" s="205" t="s">
        <v>1</v>
      </c>
      <c r="F508" s="206" t="s">
        <v>1895</v>
      </c>
      <c r="G508" s="203"/>
      <c r="H508" s="207">
        <v>1</v>
      </c>
      <c r="I508" s="208"/>
      <c r="J508" s="203"/>
      <c r="K508" s="203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160</v>
      </c>
      <c r="AU508" s="213" t="s">
        <v>88</v>
      </c>
      <c r="AV508" s="13" t="s">
        <v>88</v>
      </c>
      <c r="AW508" s="13" t="s">
        <v>34</v>
      </c>
      <c r="AX508" s="13" t="s">
        <v>78</v>
      </c>
      <c r="AY508" s="213" t="s">
        <v>151</v>
      </c>
    </row>
    <row r="509" spans="1:65" s="14" customFormat="1" ht="11.25">
      <c r="B509" s="214"/>
      <c r="C509" s="215"/>
      <c r="D509" s="204" t="s">
        <v>160</v>
      </c>
      <c r="E509" s="216" t="s">
        <v>1</v>
      </c>
      <c r="F509" s="217" t="s">
        <v>172</v>
      </c>
      <c r="G509" s="215"/>
      <c r="H509" s="218">
        <v>12.52</v>
      </c>
      <c r="I509" s="219"/>
      <c r="J509" s="215"/>
      <c r="K509" s="215"/>
      <c r="L509" s="220"/>
      <c r="M509" s="221"/>
      <c r="N509" s="222"/>
      <c r="O509" s="222"/>
      <c r="P509" s="222"/>
      <c r="Q509" s="222"/>
      <c r="R509" s="222"/>
      <c r="S509" s="222"/>
      <c r="T509" s="223"/>
      <c r="AT509" s="224" t="s">
        <v>160</v>
      </c>
      <c r="AU509" s="224" t="s">
        <v>88</v>
      </c>
      <c r="AV509" s="14" t="s">
        <v>158</v>
      </c>
      <c r="AW509" s="14" t="s">
        <v>34</v>
      </c>
      <c r="AX509" s="14" t="s">
        <v>86</v>
      </c>
      <c r="AY509" s="224" t="s">
        <v>151</v>
      </c>
    </row>
    <row r="510" spans="1:65" s="2" customFormat="1" ht="16.5" customHeight="1">
      <c r="A510" s="35"/>
      <c r="B510" s="36"/>
      <c r="C510" s="250" t="s">
        <v>1896</v>
      </c>
      <c r="D510" s="250" t="s">
        <v>291</v>
      </c>
      <c r="E510" s="251" t="s">
        <v>1897</v>
      </c>
      <c r="F510" s="252" t="s">
        <v>1898</v>
      </c>
      <c r="G510" s="253" t="s">
        <v>183</v>
      </c>
      <c r="H510" s="254">
        <v>13.772</v>
      </c>
      <c r="I510" s="255"/>
      <c r="J510" s="256">
        <f>ROUND(I510*H510,2)</f>
        <v>0</v>
      </c>
      <c r="K510" s="257"/>
      <c r="L510" s="258"/>
      <c r="M510" s="259" t="s">
        <v>1</v>
      </c>
      <c r="N510" s="260" t="s">
        <v>43</v>
      </c>
      <c r="O510" s="72"/>
      <c r="P510" s="198">
        <f>O510*H510</f>
        <v>0</v>
      </c>
      <c r="Q510" s="198">
        <v>1.26E-2</v>
      </c>
      <c r="R510" s="198">
        <f>Q510*H510</f>
        <v>0.17352719999999999</v>
      </c>
      <c r="S510" s="198">
        <v>0</v>
      </c>
      <c r="T510" s="199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0" t="s">
        <v>323</v>
      </c>
      <c r="AT510" s="200" t="s">
        <v>291</v>
      </c>
      <c r="AU510" s="200" t="s">
        <v>88</v>
      </c>
      <c r="AY510" s="18" t="s">
        <v>151</v>
      </c>
      <c r="BE510" s="201">
        <f>IF(N510="základní",J510,0)</f>
        <v>0</v>
      </c>
      <c r="BF510" s="201">
        <f>IF(N510="snížená",J510,0)</f>
        <v>0</v>
      </c>
      <c r="BG510" s="201">
        <f>IF(N510="zákl. přenesená",J510,0)</f>
        <v>0</v>
      </c>
      <c r="BH510" s="201">
        <f>IF(N510="sníž. přenesená",J510,0)</f>
        <v>0</v>
      </c>
      <c r="BI510" s="201">
        <f>IF(N510="nulová",J510,0)</f>
        <v>0</v>
      </c>
      <c r="BJ510" s="18" t="s">
        <v>86</v>
      </c>
      <c r="BK510" s="201">
        <f>ROUND(I510*H510,2)</f>
        <v>0</v>
      </c>
      <c r="BL510" s="18" t="s">
        <v>229</v>
      </c>
      <c r="BM510" s="200" t="s">
        <v>1899</v>
      </c>
    </row>
    <row r="511" spans="1:65" s="13" customFormat="1" ht="11.25">
      <c r="B511" s="202"/>
      <c r="C511" s="203"/>
      <c r="D511" s="204" t="s">
        <v>160</v>
      </c>
      <c r="E511" s="203"/>
      <c r="F511" s="206" t="s">
        <v>1900</v>
      </c>
      <c r="G511" s="203"/>
      <c r="H511" s="207">
        <v>13.772</v>
      </c>
      <c r="I511" s="208"/>
      <c r="J511" s="203"/>
      <c r="K511" s="203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160</v>
      </c>
      <c r="AU511" s="213" t="s">
        <v>88</v>
      </c>
      <c r="AV511" s="13" t="s">
        <v>88</v>
      </c>
      <c r="AW511" s="13" t="s">
        <v>4</v>
      </c>
      <c r="AX511" s="13" t="s">
        <v>86</v>
      </c>
      <c r="AY511" s="213" t="s">
        <v>151</v>
      </c>
    </row>
    <row r="512" spans="1:65" s="2" customFormat="1" ht="21.75" customHeight="1">
      <c r="A512" s="35"/>
      <c r="B512" s="36"/>
      <c r="C512" s="188" t="s">
        <v>1901</v>
      </c>
      <c r="D512" s="188" t="s">
        <v>154</v>
      </c>
      <c r="E512" s="189" t="s">
        <v>1902</v>
      </c>
      <c r="F512" s="190" t="s">
        <v>1903</v>
      </c>
      <c r="G512" s="191" t="s">
        <v>183</v>
      </c>
      <c r="H512" s="192">
        <v>12.52</v>
      </c>
      <c r="I512" s="193"/>
      <c r="J512" s="194">
        <f>ROUND(I512*H512,2)</f>
        <v>0</v>
      </c>
      <c r="K512" s="195"/>
      <c r="L512" s="40"/>
      <c r="M512" s="196" t="s">
        <v>1</v>
      </c>
      <c r="N512" s="197" t="s">
        <v>43</v>
      </c>
      <c r="O512" s="72"/>
      <c r="P512" s="198">
        <f>O512*H512</f>
        <v>0</v>
      </c>
      <c r="Q512" s="198">
        <v>9.3000000000000005E-4</v>
      </c>
      <c r="R512" s="198">
        <f>Q512*H512</f>
        <v>1.16436E-2</v>
      </c>
      <c r="S512" s="198">
        <v>0</v>
      </c>
      <c r="T512" s="199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0" t="s">
        <v>229</v>
      </c>
      <c r="AT512" s="200" t="s">
        <v>154</v>
      </c>
      <c r="AU512" s="200" t="s">
        <v>88</v>
      </c>
      <c r="AY512" s="18" t="s">
        <v>151</v>
      </c>
      <c r="BE512" s="201">
        <f>IF(N512="základní",J512,0)</f>
        <v>0</v>
      </c>
      <c r="BF512" s="201">
        <f>IF(N512="snížená",J512,0)</f>
        <v>0</v>
      </c>
      <c r="BG512" s="201">
        <f>IF(N512="zákl. přenesená",J512,0)</f>
        <v>0</v>
      </c>
      <c r="BH512" s="201">
        <f>IF(N512="sníž. přenesená",J512,0)</f>
        <v>0</v>
      </c>
      <c r="BI512" s="201">
        <f>IF(N512="nulová",J512,0)</f>
        <v>0</v>
      </c>
      <c r="BJ512" s="18" t="s">
        <v>86</v>
      </c>
      <c r="BK512" s="201">
        <f>ROUND(I512*H512,2)</f>
        <v>0</v>
      </c>
      <c r="BL512" s="18" t="s">
        <v>229</v>
      </c>
      <c r="BM512" s="200" t="s">
        <v>1904</v>
      </c>
    </row>
    <row r="513" spans="1:65" s="2" customFormat="1" ht="21.75" customHeight="1">
      <c r="A513" s="35"/>
      <c r="B513" s="36"/>
      <c r="C513" s="188" t="s">
        <v>1905</v>
      </c>
      <c r="D513" s="188" t="s">
        <v>154</v>
      </c>
      <c r="E513" s="189" t="s">
        <v>1906</v>
      </c>
      <c r="F513" s="190" t="s">
        <v>1907</v>
      </c>
      <c r="G513" s="191" t="s">
        <v>183</v>
      </c>
      <c r="H513" s="192">
        <v>12.52</v>
      </c>
      <c r="I513" s="193"/>
      <c r="J513" s="194">
        <f>ROUND(I513*H513,2)</f>
        <v>0</v>
      </c>
      <c r="K513" s="195"/>
      <c r="L513" s="40"/>
      <c r="M513" s="196" t="s">
        <v>1</v>
      </c>
      <c r="N513" s="197" t="s">
        <v>43</v>
      </c>
      <c r="O513" s="72"/>
      <c r="P513" s="198">
        <f>O513*H513</f>
        <v>0</v>
      </c>
      <c r="Q513" s="198">
        <v>0</v>
      </c>
      <c r="R513" s="198">
        <f>Q513*H513</f>
        <v>0</v>
      </c>
      <c r="S513" s="198">
        <v>0</v>
      </c>
      <c r="T513" s="199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0" t="s">
        <v>229</v>
      </c>
      <c r="AT513" s="200" t="s">
        <v>154</v>
      </c>
      <c r="AU513" s="200" t="s">
        <v>88</v>
      </c>
      <c r="AY513" s="18" t="s">
        <v>151</v>
      </c>
      <c r="BE513" s="201">
        <f>IF(N513="základní",J513,0)</f>
        <v>0</v>
      </c>
      <c r="BF513" s="201">
        <f>IF(N513="snížená",J513,0)</f>
        <v>0</v>
      </c>
      <c r="BG513" s="201">
        <f>IF(N513="zákl. přenesená",J513,0)</f>
        <v>0</v>
      </c>
      <c r="BH513" s="201">
        <f>IF(N513="sníž. přenesená",J513,0)</f>
        <v>0</v>
      </c>
      <c r="BI513" s="201">
        <f>IF(N513="nulová",J513,0)</f>
        <v>0</v>
      </c>
      <c r="BJ513" s="18" t="s">
        <v>86</v>
      </c>
      <c r="BK513" s="201">
        <f>ROUND(I513*H513,2)</f>
        <v>0</v>
      </c>
      <c r="BL513" s="18" t="s">
        <v>229</v>
      </c>
      <c r="BM513" s="200" t="s">
        <v>1908</v>
      </c>
    </row>
    <row r="514" spans="1:65" s="2" customFormat="1" ht="21.75" customHeight="1">
      <c r="A514" s="35"/>
      <c r="B514" s="36"/>
      <c r="C514" s="188" t="s">
        <v>1909</v>
      </c>
      <c r="D514" s="188" t="s">
        <v>154</v>
      </c>
      <c r="E514" s="189" t="s">
        <v>1910</v>
      </c>
      <c r="F514" s="190" t="s">
        <v>1911</v>
      </c>
      <c r="G514" s="191" t="s">
        <v>508</v>
      </c>
      <c r="H514" s="261"/>
      <c r="I514" s="193"/>
      <c r="J514" s="194">
        <f>ROUND(I514*H514,2)</f>
        <v>0</v>
      </c>
      <c r="K514" s="195"/>
      <c r="L514" s="40"/>
      <c r="M514" s="196" t="s">
        <v>1</v>
      </c>
      <c r="N514" s="197" t="s">
        <v>43</v>
      </c>
      <c r="O514" s="72"/>
      <c r="P514" s="198">
        <f>O514*H514</f>
        <v>0</v>
      </c>
      <c r="Q514" s="198">
        <v>0</v>
      </c>
      <c r="R514" s="198">
        <f>Q514*H514</f>
        <v>0</v>
      </c>
      <c r="S514" s="198">
        <v>0</v>
      </c>
      <c r="T514" s="199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0" t="s">
        <v>229</v>
      </c>
      <c r="AT514" s="200" t="s">
        <v>154</v>
      </c>
      <c r="AU514" s="200" t="s">
        <v>88</v>
      </c>
      <c r="AY514" s="18" t="s">
        <v>151</v>
      </c>
      <c r="BE514" s="201">
        <f>IF(N514="základní",J514,0)</f>
        <v>0</v>
      </c>
      <c r="BF514" s="201">
        <f>IF(N514="snížená",J514,0)</f>
        <v>0</v>
      </c>
      <c r="BG514" s="201">
        <f>IF(N514="zákl. přenesená",J514,0)</f>
        <v>0</v>
      </c>
      <c r="BH514" s="201">
        <f>IF(N514="sníž. přenesená",J514,0)</f>
        <v>0</v>
      </c>
      <c r="BI514" s="201">
        <f>IF(N514="nulová",J514,0)</f>
        <v>0</v>
      </c>
      <c r="BJ514" s="18" t="s">
        <v>86</v>
      </c>
      <c r="BK514" s="201">
        <f>ROUND(I514*H514,2)</f>
        <v>0</v>
      </c>
      <c r="BL514" s="18" t="s">
        <v>229</v>
      </c>
      <c r="BM514" s="200" t="s">
        <v>1912</v>
      </c>
    </row>
    <row r="515" spans="1:65" s="12" customFormat="1" ht="22.9" customHeight="1">
      <c r="B515" s="172"/>
      <c r="C515" s="173"/>
      <c r="D515" s="174" t="s">
        <v>77</v>
      </c>
      <c r="E515" s="186" t="s">
        <v>616</v>
      </c>
      <c r="F515" s="186" t="s">
        <v>617</v>
      </c>
      <c r="G515" s="173"/>
      <c r="H515" s="173"/>
      <c r="I515" s="176"/>
      <c r="J515" s="187">
        <f>BK515</f>
        <v>0</v>
      </c>
      <c r="K515" s="173"/>
      <c r="L515" s="178"/>
      <c r="M515" s="179"/>
      <c r="N515" s="180"/>
      <c r="O515" s="180"/>
      <c r="P515" s="181">
        <f>SUM(P516:P521)</f>
        <v>0</v>
      </c>
      <c r="Q515" s="180"/>
      <c r="R515" s="181">
        <f>SUM(R516:R521)</f>
        <v>5.9000000000000007E-3</v>
      </c>
      <c r="S515" s="180"/>
      <c r="T515" s="182">
        <f>SUM(T516:T521)</f>
        <v>0</v>
      </c>
      <c r="AR515" s="183" t="s">
        <v>88</v>
      </c>
      <c r="AT515" s="184" t="s">
        <v>77</v>
      </c>
      <c r="AU515" s="184" t="s">
        <v>86</v>
      </c>
      <c r="AY515" s="183" t="s">
        <v>151</v>
      </c>
      <c r="BK515" s="185">
        <f>SUM(BK516:BK521)</f>
        <v>0</v>
      </c>
    </row>
    <row r="516" spans="1:65" s="2" customFormat="1" ht="21.75" customHeight="1">
      <c r="A516" s="35"/>
      <c r="B516" s="36"/>
      <c r="C516" s="188" t="s">
        <v>1913</v>
      </c>
      <c r="D516" s="188" t="s">
        <v>154</v>
      </c>
      <c r="E516" s="189" t="s">
        <v>1914</v>
      </c>
      <c r="F516" s="190" t="s">
        <v>1915</v>
      </c>
      <c r="G516" s="191" t="s">
        <v>183</v>
      </c>
      <c r="H516" s="192">
        <v>10</v>
      </c>
      <c r="I516" s="193"/>
      <c r="J516" s="194">
        <f>ROUND(I516*H516,2)</f>
        <v>0</v>
      </c>
      <c r="K516" s="195"/>
      <c r="L516" s="40"/>
      <c r="M516" s="196" t="s">
        <v>1</v>
      </c>
      <c r="N516" s="197" t="s">
        <v>43</v>
      </c>
      <c r="O516" s="72"/>
      <c r="P516" s="198">
        <f>O516*H516</f>
        <v>0</v>
      </c>
      <c r="Q516" s="198">
        <v>6.9999999999999994E-5</v>
      </c>
      <c r="R516" s="198">
        <f>Q516*H516</f>
        <v>6.9999999999999988E-4</v>
      </c>
      <c r="S516" s="198">
        <v>0</v>
      </c>
      <c r="T516" s="199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0" t="s">
        <v>229</v>
      </c>
      <c r="AT516" s="200" t="s">
        <v>154</v>
      </c>
      <c r="AU516" s="200" t="s">
        <v>88</v>
      </c>
      <c r="AY516" s="18" t="s">
        <v>151</v>
      </c>
      <c r="BE516" s="201">
        <f>IF(N516="základní",J516,0)</f>
        <v>0</v>
      </c>
      <c r="BF516" s="201">
        <f>IF(N516="snížená",J516,0)</f>
        <v>0</v>
      </c>
      <c r="BG516" s="201">
        <f>IF(N516="zákl. přenesená",J516,0)</f>
        <v>0</v>
      </c>
      <c r="BH516" s="201">
        <f>IF(N516="sníž. přenesená",J516,0)</f>
        <v>0</v>
      </c>
      <c r="BI516" s="201">
        <f>IF(N516="nulová",J516,0)</f>
        <v>0</v>
      </c>
      <c r="BJ516" s="18" t="s">
        <v>86</v>
      </c>
      <c r="BK516" s="201">
        <f>ROUND(I516*H516,2)</f>
        <v>0</v>
      </c>
      <c r="BL516" s="18" t="s">
        <v>229</v>
      </c>
      <c r="BM516" s="200" t="s">
        <v>1916</v>
      </c>
    </row>
    <row r="517" spans="1:65" s="13" customFormat="1" ht="11.25">
      <c r="B517" s="202"/>
      <c r="C517" s="203"/>
      <c r="D517" s="204" t="s">
        <v>160</v>
      </c>
      <c r="E517" s="205" t="s">
        <v>1</v>
      </c>
      <c r="F517" s="206" t="s">
        <v>1917</v>
      </c>
      <c r="G517" s="203"/>
      <c r="H517" s="207">
        <v>10</v>
      </c>
      <c r="I517" s="208"/>
      <c r="J517" s="203"/>
      <c r="K517" s="203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160</v>
      </c>
      <c r="AU517" s="213" t="s">
        <v>88</v>
      </c>
      <c r="AV517" s="13" t="s">
        <v>88</v>
      </c>
      <c r="AW517" s="13" t="s">
        <v>34</v>
      </c>
      <c r="AX517" s="13" t="s">
        <v>86</v>
      </c>
      <c r="AY517" s="213" t="s">
        <v>151</v>
      </c>
    </row>
    <row r="518" spans="1:65" s="2" customFormat="1" ht="21.75" customHeight="1">
      <c r="A518" s="35"/>
      <c r="B518" s="36"/>
      <c r="C518" s="188" t="s">
        <v>1918</v>
      </c>
      <c r="D518" s="188" t="s">
        <v>154</v>
      </c>
      <c r="E518" s="189" t="s">
        <v>1919</v>
      </c>
      <c r="F518" s="190" t="s">
        <v>1920</v>
      </c>
      <c r="G518" s="191" t="s">
        <v>183</v>
      </c>
      <c r="H518" s="192">
        <v>10</v>
      </c>
      <c r="I518" s="193"/>
      <c r="J518" s="194">
        <f>ROUND(I518*H518,2)</f>
        <v>0</v>
      </c>
      <c r="K518" s="195"/>
      <c r="L518" s="40"/>
      <c r="M518" s="196" t="s">
        <v>1</v>
      </c>
      <c r="N518" s="197" t="s">
        <v>43</v>
      </c>
      <c r="O518" s="72"/>
      <c r="P518" s="198">
        <f>O518*H518</f>
        <v>0</v>
      </c>
      <c r="Q518" s="198">
        <v>1.1E-4</v>
      </c>
      <c r="R518" s="198">
        <f>Q518*H518</f>
        <v>1.1000000000000001E-3</v>
      </c>
      <c r="S518" s="198">
        <v>0</v>
      </c>
      <c r="T518" s="199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00" t="s">
        <v>229</v>
      </c>
      <c r="AT518" s="200" t="s">
        <v>154</v>
      </c>
      <c r="AU518" s="200" t="s">
        <v>88</v>
      </c>
      <c r="AY518" s="18" t="s">
        <v>151</v>
      </c>
      <c r="BE518" s="201">
        <f>IF(N518="základní",J518,0)</f>
        <v>0</v>
      </c>
      <c r="BF518" s="201">
        <f>IF(N518="snížená",J518,0)</f>
        <v>0</v>
      </c>
      <c r="BG518" s="201">
        <f>IF(N518="zákl. přenesená",J518,0)</f>
        <v>0</v>
      </c>
      <c r="BH518" s="201">
        <f>IF(N518="sníž. přenesená",J518,0)</f>
        <v>0</v>
      </c>
      <c r="BI518" s="201">
        <f>IF(N518="nulová",J518,0)</f>
        <v>0</v>
      </c>
      <c r="BJ518" s="18" t="s">
        <v>86</v>
      </c>
      <c r="BK518" s="201">
        <f>ROUND(I518*H518,2)</f>
        <v>0</v>
      </c>
      <c r="BL518" s="18" t="s">
        <v>229</v>
      </c>
      <c r="BM518" s="200" t="s">
        <v>1921</v>
      </c>
    </row>
    <row r="519" spans="1:65" s="2" customFormat="1" ht="21.75" customHeight="1">
      <c r="A519" s="35"/>
      <c r="B519" s="36"/>
      <c r="C519" s="188" t="s">
        <v>1922</v>
      </c>
      <c r="D519" s="188" t="s">
        <v>154</v>
      </c>
      <c r="E519" s="189" t="s">
        <v>1923</v>
      </c>
      <c r="F519" s="190" t="s">
        <v>1924</v>
      </c>
      <c r="G519" s="191" t="s">
        <v>183</v>
      </c>
      <c r="H519" s="192">
        <v>10</v>
      </c>
      <c r="I519" s="193"/>
      <c r="J519" s="194">
        <f>ROUND(I519*H519,2)</f>
        <v>0</v>
      </c>
      <c r="K519" s="195"/>
      <c r="L519" s="40"/>
      <c r="M519" s="196" t="s">
        <v>1</v>
      </c>
      <c r="N519" s="197" t="s">
        <v>43</v>
      </c>
      <c r="O519" s="72"/>
      <c r="P519" s="198">
        <f>O519*H519</f>
        <v>0</v>
      </c>
      <c r="Q519" s="198">
        <v>1.7000000000000001E-4</v>
      </c>
      <c r="R519" s="198">
        <f>Q519*H519</f>
        <v>1.7000000000000001E-3</v>
      </c>
      <c r="S519" s="198">
        <v>0</v>
      </c>
      <c r="T519" s="199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0" t="s">
        <v>229</v>
      </c>
      <c r="AT519" s="200" t="s">
        <v>154</v>
      </c>
      <c r="AU519" s="200" t="s">
        <v>88</v>
      </c>
      <c r="AY519" s="18" t="s">
        <v>151</v>
      </c>
      <c r="BE519" s="201">
        <f>IF(N519="základní",J519,0)</f>
        <v>0</v>
      </c>
      <c r="BF519" s="201">
        <f>IF(N519="snížená",J519,0)</f>
        <v>0</v>
      </c>
      <c r="BG519" s="201">
        <f>IF(N519="zákl. přenesená",J519,0)</f>
        <v>0</v>
      </c>
      <c r="BH519" s="201">
        <f>IF(N519="sníž. přenesená",J519,0)</f>
        <v>0</v>
      </c>
      <c r="BI519" s="201">
        <f>IF(N519="nulová",J519,0)</f>
        <v>0</v>
      </c>
      <c r="BJ519" s="18" t="s">
        <v>86</v>
      </c>
      <c r="BK519" s="201">
        <f>ROUND(I519*H519,2)</f>
        <v>0</v>
      </c>
      <c r="BL519" s="18" t="s">
        <v>229</v>
      </c>
      <c r="BM519" s="200" t="s">
        <v>1925</v>
      </c>
    </row>
    <row r="520" spans="1:65" s="2" customFormat="1" ht="21.75" customHeight="1">
      <c r="A520" s="35"/>
      <c r="B520" s="36"/>
      <c r="C520" s="188" t="s">
        <v>1926</v>
      </c>
      <c r="D520" s="188" t="s">
        <v>154</v>
      </c>
      <c r="E520" s="189" t="s">
        <v>627</v>
      </c>
      <c r="F520" s="190" t="s">
        <v>628</v>
      </c>
      <c r="G520" s="191" t="s">
        <v>183</v>
      </c>
      <c r="H520" s="192">
        <v>10</v>
      </c>
      <c r="I520" s="193"/>
      <c r="J520" s="194">
        <f>ROUND(I520*H520,2)</f>
        <v>0</v>
      </c>
      <c r="K520" s="195"/>
      <c r="L520" s="40"/>
      <c r="M520" s="196" t="s">
        <v>1</v>
      </c>
      <c r="N520" s="197" t="s">
        <v>43</v>
      </c>
      <c r="O520" s="72"/>
      <c r="P520" s="198">
        <f>O520*H520</f>
        <v>0</v>
      </c>
      <c r="Q520" s="198">
        <v>1.2E-4</v>
      </c>
      <c r="R520" s="198">
        <f>Q520*H520</f>
        <v>1.2000000000000001E-3</v>
      </c>
      <c r="S520" s="198">
        <v>0</v>
      </c>
      <c r="T520" s="199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0" t="s">
        <v>229</v>
      </c>
      <c r="AT520" s="200" t="s">
        <v>154</v>
      </c>
      <c r="AU520" s="200" t="s">
        <v>88</v>
      </c>
      <c r="AY520" s="18" t="s">
        <v>151</v>
      </c>
      <c r="BE520" s="201">
        <f>IF(N520="základní",J520,0)</f>
        <v>0</v>
      </c>
      <c r="BF520" s="201">
        <f>IF(N520="snížená",J520,0)</f>
        <v>0</v>
      </c>
      <c r="BG520" s="201">
        <f>IF(N520="zákl. přenesená",J520,0)</f>
        <v>0</v>
      </c>
      <c r="BH520" s="201">
        <f>IF(N520="sníž. přenesená",J520,0)</f>
        <v>0</v>
      </c>
      <c r="BI520" s="201">
        <f>IF(N520="nulová",J520,0)</f>
        <v>0</v>
      </c>
      <c r="BJ520" s="18" t="s">
        <v>86</v>
      </c>
      <c r="BK520" s="201">
        <f>ROUND(I520*H520,2)</f>
        <v>0</v>
      </c>
      <c r="BL520" s="18" t="s">
        <v>229</v>
      </c>
      <c r="BM520" s="200" t="s">
        <v>1927</v>
      </c>
    </row>
    <row r="521" spans="1:65" s="2" customFormat="1" ht="21.75" customHeight="1">
      <c r="A521" s="35"/>
      <c r="B521" s="36"/>
      <c r="C521" s="188" t="s">
        <v>1928</v>
      </c>
      <c r="D521" s="188" t="s">
        <v>154</v>
      </c>
      <c r="E521" s="189" t="s">
        <v>631</v>
      </c>
      <c r="F521" s="190" t="s">
        <v>632</v>
      </c>
      <c r="G521" s="191" t="s">
        <v>183</v>
      </c>
      <c r="H521" s="192">
        <v>10</v>
      </c>
      <c r="I521" s="193"/>
      <c r="J521" s="194">
        <f>ROUND(I521*H521,2)</f>
        <v>0</v>
      </c>
      <c r="K521" s="195"/>
      <c r="L521" s="40"/>
      <c r="M521" s="196" t="s">
        <v>1</v>
      </c>
      <c r="N521" s="197" t="s">
        <v>43</v>
      </c>
      <c r="O521" s="72"/>
      <c r="P521" s="198">
        <f>O521*H521</f>
        <v>0</v>
      </c>
      <c r="Q521" s="198">
        <v>1.2E-4</v>
      </c>
      <c r="R521" s="198">
        <f>Q521*H521</f>
        <v>1.2000000000000001E-3</v>
      </c>
      <c r="S521" s="198">
        <v>0</v>
      </c>
      <c r="T521" s="199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0" t="s">
        <v>229</v>
      </c>
      <c r="AT521" s="200" t="s">
        <v>154</v>
      </c>
      <c r="AU521" s="200" t="s">
        <v>88</v>
      </c>
      <c r="AY521" s="18" t="s">
        <v>151</v>
      </c>
      <c r="BE521" s="201">
        <f>IF(N521="základní",J521,0)</f>
        <v>0</v>
      </c>
      <c r="BF521" s="201">
        <f>IF(N521="snížená",J521,0)</f>
        <v>0</v>
      </c>
      <c r="BG521" s="201">
        <f>IF(N521="zákl. přenesená",J521,0)</f>
        <v>0</v>
      </c>
      <c r="BH521" s="201">
        <f>IF(N521="sníž. přenesená",J521,0)</f>
        <v>0</v>
      </c>
      <c r="BI521" s="201">
        <f>IF(N521="nulová",J521,0)</f>
        <v>0</v>
      </c>
      <c r="BJ521" s="18" t="s">
        <v>86</v>
      </c>
      <c r="BK521" s="201">
        <f>ROUND(I521*H521,2)</f>
        <v>0</v>
      </c>
      <c r="BL521" s="18" t="s">
        <v>229</v>
      </c>
      <c r="BM521" s="200" t="s">
        <v>1929</v>
      </c>
    </row>
    <row r="522" spans="1:65" s="12" customFormat="1" ht="22.9" customHeight="1">
      <c r="B522" s="172"/>
      <c r="C522" s="173"/>
      <c r="D522" s="174" t="s">
        <v>77</v>
      </c>
      <c r="E522" s="186" t="s">
        <v>1329</v>
      </c>
      <c r="F522" s="186" t="s">
        <v>1330</v>
      </c>
      <c r="G522" s="173"/>
      <c r="H522" s="173"/>
      <c r="I522" s="176"/>
      <c r="J522" s="187">
        <f>BK522</f>
        <v>0</v>
      </c>
      <c r="K522" s="173"/>
      <c r="L522" s="178"/>
      <c r="M522" s="179"/>
      <c r="N522" s="180"/>
      <c r="O522" s="180"/>
      <c r="P522" s="181">
        <f>SUM(P523:P582)</f>
        <v>0</v>
      </c>
      <c r="Q522" s="180"/>
      <c r="R522" s="181">
        <f>SUM(R523:R582)</f>
        <v>0.217754</v>
      </c>
      <c r="S522" s="180"/>
      <c r="T522" s="182">
        <f>SUM(T523:T582)</f>
        <v>0</v>
      </c>
      <c r="AR522" s="183" t="s">
        <v>88</v>
      </c>
      <c r="AT522" s="184" t="s">
        <v>77</v>
      </c>
      <c r="AU522" s="184" t="s">
        <v>86</v>
      </c>
      <c r="AY522" s="183" t="s">
        <v>151</v>
      </c>
      <c r="BK522" s="185">
        <f>SUM(BK523:BK582)</f>
        <v>0</v>
      </c>
    </row>
    <row r="523" spans="1:65" s="2" customFormat="1" ht="21.75" customHeight="1">
      <c r="A523" s="35"/>
      <c r="B523" s="36"/>
      <c r="C523" s="188" t="s">
        <v>1930</v>
      </c>
      <c r="D523" s="188" t="s">
        <v>154</v>
      </c>
      <c r="E523" s="189" t="s">
        <v>1331</v>
      </c>
      <c r="F523" s="190" t="s">
        <v>1332</v>
      </c>
      <c r="G523" s="191" t="s">
        <v>183</v>
      </c>
      <c r="H523" s="192">
        <v>494.71</v>
      </c>
      <c r="I523" s="193"/>
      <c r="J523" s="194">
        <f>ROUND(I523*H523,2)</f>
        <v>0</v>
      </c>
      <c r="K523" s="195"/>
      <c r="L523" s="40"/>
      <c r="M523" s="196" t="s">
        <v>1</v>
      </c>
      <c r="N523" s="197" t="s">
        <v>43</v>
      </c>
      <c r="O523" s="72"/>
      <c r="P523" s="198">
        <f>O523*H523</f>
        <v>0</v>
      </c>
      <c r="Q523" s="198">
        <v>0</v>
      </c>
      <c r="R523" s="198">
        <f>Q523*H523</f>
        <v>0</v>
      </c>
      <c r="S523" s="198">
        <v>0</v>
      </c>
      <c r="T523" s="199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0" t="s">
        <v>229</v>
      </c>
      <c r="AT523" s="200" t="s">
        <v>154</v>
      </c>
      <c r="AU523" s="200" t="s">
        <v>88</v>
      </c>
      <c r="AY523" s="18" t="s">
        <v>151</v>
      </c>
      <c r="BE523" s="201">
        <f>IF(N523="základní",J523,0)</f>
        <v>0</v>
      </c>
      <c r="BF523" s="201">
        <f>IF(N523="snížená",J523,0)</f>
        <v>0</v>
      </c>
      <c r="BG523" s="201">
        <f>IF(N523="zákl. přenesená",J523,0)</f>
        <v>0</v>
      </c>
      <c r="BH523" s="201">
        <f>IF(N523="sníž. přenesená",J523,0)</f>
        <v>0</v>
      </c>
      <c r="BI523" s="201">
        <f>IF(N523="nulová",J523,0)</f>
        <v>0</v>
      </c>
      <c r="BJ523" s="18" t="s">
        <v>86</v>
      </c>
      <c r="BK523" s="201">
        <f>ROUND(I523*H523,2)</f>
        <v>0</v>
      </c>
      <c r="BL523" s="18" t="s">
        <v>229</v>
      </c>
      <c r="BM523" s="200" t="s">
        <v>1931</v>
      </c>
    </row>
    <row r="524" spans="1:65" s="13" customFormat="1" ht="11.25">
      <c r="B524" s="202"/>
      <c r="C524" s="203"/>
      <c r="D524" s="204" t="s">
        <v>160</v>
      </c>
      <c r="E524" s="205" t="s">
        <v>1</v>
      </c>
      <c r="F524" s="206" t="s">
        <v>1932</v>
      </c>
      <c r="G524" s="203"/>
      <c r="H524" s="207">
        <v>299.31</v>
      </c>
      <c r="I524" s="208"/>
      <c r="J524" s="203"/>
      <c r="K524" s="203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160</v>
      </c>
      <c r="AU524" s="213" t="s">
        <v>88</v>
      </c>
      <c r="AV524" s="13" t="s">
        <v>88</v>
      </c>
      <c r="AW524" s="13" t="s">
        <v>34</v>
      </c>
      <c r="AX524" s="13" t="s">
        <v>78</v>
      </c>
      <c r="AY524" s="213" t="s">
        <v>151</v>
      </c>
    </row>
    <row r="525" spans="1:65" s="13" customFormat="1" ht="11.25">
      <c r="B525" s="202"/>
      <c r="C525" s="203"/>
      <c r="D525" s="204" t="s">
        <v>160</v>
      </c>
      <c r="E525" s="205" t="s">
        <v>1</v>
      </c>
      <c r="F525" s="206" t="s">
        <v>1933</v>
      </c>
      <c r="G525" s="203"/>
      <c r="H525" s="207">
        <v>195.4</v>
      </c>
      <c r="I525" s="208"/>
      <c r="J525" s="203"/>
      <c r="K525" s="203"/>
      <c r="L525" s="209"/>
      <c r="M525" s="210"/>
      <c r="N525" s="211"/>
      <c r="O525" s="211"/>
      <c r="P525" s="211"/>
      <c r="Q525" s="211"/>
      <c r="R525" s="211"/>
      <c r="S525" s="211"/>
      <c r="T525" s="212"/>
      <c r="AT525" s="213" t="s">
        <v>160</v>
      </c>
      <c r="AU525" s="213" t="s">
        <v>88</v>
      </c>
      <c r="AV525" s="13" t="s">
        <v>88</v>
      </c>
      <c r="AW525" s="13" t="s">
        <v>34</v>
      </c>
      <c r="AX525" s="13" t="s">
        <v>78</v>
      </c>
      <c r="AY525" s="213" t="s">
        <v>151</v>
      </c>
    </row>
    <row r="526" spans="1:65" s="14" customFormat="1" ht="11.25">
      <c r="B526" s="214"/>
      <c r="C526" s="215"/>
      <c r="D526" s="204" t="s">
        <v>160</v>
      </c>
      <c r="E526" s="216" t="s">
        <v>1</v>
      </c>
      <c r="F526" s="217" t="s">
        <v>172</v>
      </c>
      <c r="G526" s="215"/>
      <c r="H526" s="218">
        <v>494.71</v>
      </c>
      <c r="I526" s="219"/>
      <c r="J526" s="215"/>
      <c r="K526" s="215"/>
      <c r="L526" s="220"/>
      <c r="M526" s="221"/>
      <c r="N526" s="222"/>
      <c r="O526" s="222"/>
      <c r="P526" s="222"/>
      <c r="Q526" s="222"/>
      <c r="R526" s="222"/>
      <c r="S526" s="222"/>
      <c r="T526" s="223"/>
      <c r="AT526" s="224" t="s">
        <v>160</v>
      </c>
      <c r="AU526" s="224" t="s">
        <v>88</v>
      </c>
      <c r="AV526" s="14" t="s">
        <v>158</v>
      </c>
      <c r="AW526" s="14" t="s">
        <v>34</v>
      </c>
      <c r="AX526" s="14" t="s">
        <v>86</v>
      </c>
      <c r="AY526" s="224" t="s">
        <v>151</v>
      </c>
    </row>
    <row r="527" spans="1:65" s="2" customFormat="1" ht="21.75" customHeight="1">
      <c r="A527" s="35"/>
      <c r="B527" s="36"/>
      <c r="C527" s="188" t="s">
        <v>1934</v>
      </c>
      <c r="D527" s="188" t="s">
        <v>154</v>
      </c>
      <c r="E527" s="189" t="s">
        <v>1334</v>
      </c>
      <c r="F527" s="190" t="s">
        <v>1335</v>
      </c>
      <c r="G527" s="191" t="s">
        <v>213</v>
      </c>
      <c r="H527" s="192">
        <v>100</v>
      </c>
      <c r="I527" s="193"/>
      <c r="J527" s="194">
        <f>ROUND(I527*H527,2)</f>
        <v>0</v>
      </c>
      <c r="K527" s="195"/>
      <c r="L527" s="40"/>
      <c r="M527" s="196" t="s">
        <v>1</v>
      </c>
      <c r="N527" s="197" t="s">
        <v>43</v>
      </c>
      <c r="O527" s="72"/>
      <c r="P527" s="198">
        <f>O527*H527</f>
        <v>0</v>
      </c>
      <c r="Q527" s="198">
        <v>0</v>
      </c>
      <c r="R527" s="198">
        <f>Q527*H527</f>
        <v>0</v>
      </c>
      <c r="S527" s="198">
        <v>0</v>
      </c>
      <c r="T527" s="199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0" t="s">
        <v>229</v>
      </c>
      <c r="AT527" s="200" t="s">
        <v>154</v>
      </c>
      <c r="AU527" s="200" t="s">
        <v>88</v>
      </c>
      <c r="AY527" s="18" t="s">
        <v>151</v>
      </c>
      <c r="BE527" s="201">
        <f>IF(N527="základní",J527,0)</f>
        <v>0</v>
      </c>
      <c r="BF527" s="201">
        <f>IF(N527="snížená",J527,0)</f>
        <v>0</v>
      </c>
      <c r="BG527" s="201">
        <f>IF(N527="zákl. přenesená",J527,0)</f>
        <v>0</v>
      </c>
      <c r="BH527" s="201">
        <f>IF(N527="sníž. přenesená",J527,0)</f>
        <v>0</v>
      </c>
      <c r="BI527" s="201">
        <f>IF(N527="nulová",J527,0)</f>
        <v>0</v>
      </c>
      <c r="BJ527" s="18" t="s">
        <v>86</v>
      </c>
      <c r="BK527" s="201">
        <f>ROUND(I527*H527,2)</f>
        <v>0</v>
      </c>
      <c r="BL527" s="18" t="s">
        <v>229</v>
      </c>
      <c r="BM527" s="200" t="s">
        <v>1935</v>
      </c>
    </row>
    <row r="528" spans="1:65" s="2" customFormat="1" ht="21.75" customHeight="1">
      <c r="A528" s="35"/>
      <c r="B528" s="36"/>
      <c r="C528" s="250" t="s">
        <v>1936</v>
      </c>
      <c r="D528" s="250" t="s">
        <v>291</v>
      </c>
      <c r="E528" s="251" t="s">
        <v>1337</v>
      </c>
      <c r="F528" s="252" t="s">
        <v>1338</v>
      </c>
      <c r="G528" s="253" t="s">
        <v>213</v>
      </c>
      <c r="H528" s="254">
        <v>105</v>
      </c>
      <c r="I528" s="255"/>
      <c r="J528" s="256">
        <f>ROUND(I528*H528,2)</f>
        <v>0</v>
      </c>
      <c r="K528" s="257"/>
      <c r="L528" s="258"/>
      <c r="M528" s="259" t="s">
        <v>1</v>
      </c>
      <c r="N528" s="260" t="s">
        <v>43</v>
      </c>
      <c r="O528" s="72"/>
      <c r="P528" s="198">
        <f>O528*H528</f>
        <v>0</v>
      </c>
      <c r="Q528" s="198">
        <v>0</v>
      </c>
      <c r="R528" s="198">
        <f>Q528*H528</f>
        <v>0</v>
      </c>
      <c r="S528" s="198">
        <v>0</v>
      </c>
      <c r="T528" s="199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0" t="s">
        <v>323</v>
      </c>
      <c r="AT528" s="200" t="s">
        <v>291</v>
      </c>
      <c r="AU528" s="200" t="s">
        <v>88</v>
      </c>
      <c r="AY528" s="18" t="s">
        <v>151</v>
      </c>
      <c r="BE528" s="201">
        <f>IF(N528="základní",J528,0)</f>
        <v>0</v>
      </c>
      <c r="BF528" s="201">
        <f>IF(N528="snížená",J528,0)</f>
        <v>0</v>
      </c>
      <c r="BG528" s="201">
        <f>IF(N528="zákl. přenesená",J528,0)</f>
        <v>0</v>
      </c>
      <c r="BH528" s="201">
        <f>IF(N528="sníž. přenesená",J528,0)</f>
        <v>0</v>
      </c>
      <c r="BI528" s="201">
        <f>IF(N528="nulová",J528,0)</f>
        <v>0</v>
      </c>
      <c r="BJ528" s="18" t="s">
        <v>86</v>
      </c>
      <c r="BK528" s="201">
        <f>ROUND(I528*H528,2)</f>
        <v>0</v>
      </c>
      <c r="BL528" s="18" t="s">
        <v>229</v>
      </c>
      <c r="BM528" s="200" t="s">
        <v>1937</v>
      </c>
    </row>
    <row r="529" spans="1:65" s="13" customFormat="1" ht="11.25">
      <c r="B529" s="202"/>
      <c r="C529" s="203"/>
      <c r="D529" s="204" t="s">
        <v>160</v>
      </c>
      <c r="E529" s="203"/>
      <c r="F529" s="206" t="s">
        <v>1938</v>
      </c>
      <c r="G529" s="203"/>
      <c r="H529" s="207">
        <v>105</v>
      </c>
      <c r="I529" s="208"/>
      <c r="J529" s="203"/>
      <c r="K529" s="203"/>
      <c r="L529" s="209"/>
      <c r="M529" s="210"/>
      <c r="N529" s="211"/>
      <c r="O529" s="211"/>
      <c r="P529" s="211"/>
      <c r="Q529" s="211"/>
      <c r="R529" s="211"/>
      <c r="S529" s="211"/>
      <c r="T529" s="212"/>
      <c r="AT529" s="213" t="s">
        <v>160</v>
      </c>
      <c r="AU529" s="213" t="s">
        <v>88</v>
      </c>
      <c r="AV529" s="13" t="s">
        <v>88</v>
      </c>
      <c r="AW529" s="13" t="s">
        <v>4</v>
      </c>
      <c r="AX529" s="13" t="s">
        <v>86</v>
      </c>
      <c r="AY529" s="213" t="s">
        <v>151</v>
      </c>
    </row>
    <row r="530" spans="1:65" s="2" customFormat="1" ht="16.5" customHeight="1">
      <c r="A530" s="35"/>
      <c r="B530" s="36"/>
      <c r="C530" s="188" t="s">
        <v>1939</v>
      </c>
      <c r="D530" s="188" t="s">
        <v>154</v>
      </c>
      <c r="E530" s="189" t="s">
        <v>1341</v>
      </c>
      <c r="F530" s="190" t="s">
        <v>1342</v>
      </c>
      <c r="G530" s="191" t="s">
        <v>183</v>
      </c>
      <c r="H530" s="192">
        <v>101.44</v>
      </c>
      <c r="I530" s="193"/>
      <c r="J530" s="194">
        <f>ROUND(I530*H530,2)</f>
        <v>0</v>
      </c>
      <c r="K530" s="195"/>
      <c r="L530" s="40"/>
      <c r="M530" s="196" t="s">
        <v>1</v>
      </c>
      <c r="N530" s="197" t="s">
        <v>43</v>
      </c>
      <c r="O530" s="72"/>
      <c r="P530" s="198">
        <f>O530*H530</f>
        <v>0</v>
      </c>
      <c r="Q530" s="198">
        <v>0</v>
      </c>
      <c r="R530" s="198">
        <f>Q530*H530</f>
        <v>0</v>
      </c>
      <c r="S530" s="198">
        <v>0</v>
      </c>
      <c r="T530" s="199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0" t="s">
        <v>229</v>
      </c>
      <c r="AT530" s="200" t="s">
        <v>154</v>
      </c>
      <c r="AU530" s="200" t="s">
        <v>88</v>
      </c>
      <c r="AY530" s="18" t="s">
        <v>151</v>
      </c>
      <c r="BE530" s="201">
        <f>IF(N530="základní",J530,0)</f>
        <v>0</v>
      </c>
      <c r="BF530" s="201">
        <f>IF(N530="snížená",J530,0)</f>
        <v>0</v>
      </c>
      <c r="BG530" s="201">
        <f>IF(N530="zákl. přenesená",J530,0)</f>
        <v>0</v>
      </c>
      <c r="BH530" s="201">
        <f>IF(N530="sníž. přenesená",J530,0)</f>
        <v>0</v>
      </c>
      <c r="BI530" s="201">
        <f>IF(N530="nulová",J530,0)</f>
        <v>0</v>
      </c>
      <c r="BJ530" s="18" t="s">
        <v>86</v>
      </c>
      <c r="BK530" s="201">
        <f>ROUND(I530*H530,2)</f>
        <v>0</v>
      </c>
      <c r="BL530" s="18" t="s">
        <v>229</v>
      </c>
      <c r="BM530" s="200" t="s">
        <v>1940</v>
      </c>
    </row>
    <row r="531" spans="1:65" s="2" customFormat="1" ht="16.5" customHeight="1">
      <c r="A531" s="35"/>
      <c r="B531" s="36"/>
      <c r="C531" s="250" t="s">
        <v>1941</v>
      </c>
      <c r="D531" s="250" t="s">
        <v>291</v>
      </c>
      <c r="E531" s="251" t="s">
        <v>1344</v>
      </c>
      <c r="F531" s="252" t="s">
        <v>1345</v>
      </c>
      <c r="G531" s="253" t="s">
        <v>183</v>
      </c>
      <c r="H531" s="254">
        <v>106.512</v>
      </c>
      <c r="I531" s="255"/>
      <c r="J531" s="256">
        <f>ROUND(I531*H531,2)</f>
        <v>0</v>
      </c>
      <c r="K531" s="257"/>
      <c r="L531" s="258"/>
      <c r="M531" s="259" t="s">
        <v>1</v>
      </c>
      <c r="N531" s="260" t="s">
        <v>43</v>
      </c>
      <c r="O531" s="72"/>
      <c r="P531" s="198">
        <f>O531*H531</f>
        <v>0</v>
      </c>
      <c r="Q531" s="198">
        <v>0</v>
      </c>
      <c r="R531" s="198">
        <f>Q531*H531</f>
        <v>0</v>
      </c>
      <c r="S531" s="198">
        <v>0</v>
      </c>
      <c r="T531" s="199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0" t="s">
        <v>323</v>
      </c>
      <c r="AT531" s="200" t="s">
        <v>291</v>
      </c>
      <c r="AU531" s="200" t="s">
        <v>88</v>
      </c>
      <c r="AY531" s="18" t="s">
        <v>151</v>
      </c>
      <c r="BE531" s="201">
        <f>IF(N531="základní",J531,0)</f>
        <v>0</v>
      </c>
      <c r="BF531" s="201">
        <f>IF(N531="snížená",J531,0)</f>
        <v>0</v>
      </c>
      <c r="BG531" s="201">
        <f>IF(N531="zákl. přenesená",J531,0)</f>
        <v>0</v>
      </c>
      <c r="BH531" s="201">
        <f>IF(N531="sníž. přenesená",J531,0)</f>
        <v>0</v>
      </c>
      <c r="BI531" s="201">
        <f>IF(N531="nulová",J531,0)</f>
        <v>0</v>
      </c>
      <c r="BJ531" s="18" t="s">
        <v>86</v>
      </c>
      <c r="BK531" s="201">
        <f>ROUND(I531*H531,2)</f>
        <v>0</v>
      </c>
      <c r="BL531" s="18" t="s">
        <v>229</v>
      </c>
      <c r="BM531" s="200" t="s">
        <v>1942</v>
      </c>
    </row>
    <row r="532" spans="1:65" s="13" customFormat="1" ht="11.25">
      <c r="B532" s="202"/>
      <c r="C532" s="203"/>
      <c r="D532" s="204" t="s">
        <v>160</v>
      </c>
      <c r="E532" s="203"/>
      <c r="F532" s="206" t="s">
        <v>1943</v>
      </c>
      <c r="G532" s="203"/>
      <c r="H532" s="207">
        <v>106.512</v>
      </c>
      <c r="I532" s="208"/>
      <c r="J532" s="203"/>
      <c r="K532" s="203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160</v>
      </c>
      <c r="AU532" s="213" t="s">
        <v>88</v>
      </c>
      <c r="AV532" s="13" t="s">
        <v>88</v>
      </c>
      <c r="AW532" s="13" t="s">
        <v>4</v>
      </c>
      <c r="AX532" s="13" t="s">
        <v>86</v>
      </c>
      <c r="AY532" s="213" t="s">
        <v>151</v>
      </c>
    </row>
    <row r="533" spans="1:65" s="2" customFormat="1" ht="21.75" customHeight="1">
      <c r="A533" s="35"/>
      <c r="B533" s="36"/>
      <c r="C533" s="188" t="s">
        <v>1944</v>
      </c>
      <c r="D533" s="188" t="s">
        <v>154</v>
      </c>
      <c r="E533" s="189" t="s">
        <v>1945</v>
      </c>
      <c r="F533" s="190" t="s">
        <v>1946</v>
      </c>
      <c r="G533" s="191" t="s">
        <v>183</v>
      </c>
      <c r="H533" s="192">
        <v>100</v>
      </c>
      <c r="I533" s="193"/>
      <c r="J533" s="194">
        <f>ROUND(I533*H533,2)</f>
        <v>0</v>
      </c>
      <c r="K533" s="195"/>
      <c r="L533" s="40"/>
      <c r="M533" s="196" t="s">
        <v>1</v>
      </c>
      <c r="N533" s="197" t="s">
        <v>43</v>
      </c>
      <c r="O533" s="72"/>
      <c r="P533" s="198">
        <f>O533*H533</f>
        <v>0</v>
      </c>
      <c r="Q533" s="198">
        <v>0</v>
      </c>
      <c r="R533" s="198">
        <f>Q533*H533</f>
        <v>0</v>
      </c>
      <c r="S533" s="198">
        <v>0</v>
      </c>
      <c r="T533" s="199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0" t="s">
        <v>229</v>
      </c>
      <c r="AT533" s="200" t="s">
        <v>154</v>
      </c>
      <c r="AU533" s="200" t="s">
        <v>88</v>
      </c>
      <c r="AY533" s="18" t="s">
        <v>151</v>
      </c>
      <c r="BE533" s="201">
        <f>IF(N533="základní",J533,0)</f>
        <v>0</v>
      </c>
      <c r="BF533" s="201">
        <f>IF(N533="snížená",J533,0)</f>
        <v>0</v>
      </c>
      <c r="BG533" s="201">
        <f>IF(N533="zákl. přenesená",J533,0)</f>
        <v>0</v>
      </c>
      <c r="BH533" s="201">
        <f>IF(N533="sníž. přenesená",J533,0)</f>
        <v>0</v>
      </c>
      <c r="BI533" s="201">
        <f>IF(N533="nulová",J533,0)</f>
        <v>0</v>
      </c>
      <c r="BJ533" s="18" t="s">
        <v>86</v>
      </c>
      <c r="BK533" s="201">
        <f>ROUND(I533*H533,2)</f>
        <v>0</v>
      </c>
      <c r="BL533" s="18" t="s">
        <v>229</v>
      </c>
      <c r="BM533" s="200" t="s">
        <v>1947</v>
      </c>
    </row>
    <row r="534" spans="1:65" s="2" customFormat="1" ht="16.5" customHeight="1">
      <c r="A534" s="35"/>
      <c r="B534" s="36"/>
      <c r="C534" s="250" t="s">
        <v>1948</v>
      </c>
      <c r="D534" s="250" t="s">
        <v>291</v>
      </c>
      <c r="E534" s="251" t="s">
        <v>1344</v>
      </c>
      <c r="F534" s="252" t="s">
        <v>1345</v>
      </c>
      <c r="G534" s="253" t="s">
        <v>183</v>
      </c>
      <c r="H534" s="254">
        <v>105</v>
      </c>
      <c r="I534" s="255"/>
      <c r="J534" s="256">
        <f>ROUND(I534*H534,2)</f>
        <v>0</v>
      </c>
      <c r="K534" s="257"/>
      <c r="L534" s="258"/>
      <c r="M534" s="259" t="s">
        <v>1</v>
      </c>
      <c r="N534" s="260" t="s">
        <v>43</v>
      </c>
      <c r="O534" s="72"/>
      <c r="P534" s="198">
        <f>O534*H534</f>
        <v>0</v>
      </c>
      <c r="Q534" s="198">
        <v>0</v>
      </c>
      <c r="R534" s="198">
        <f>Q534*H534</f>
        <v>0</v>
      </c>
      <c r="S534" s="198">
        <v>0</v>
      </c>
      <c r="T534" s="199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0" t="s">
        <v>323</v>
      </c>
      <c r="AT534" s="200" t="s">
        <v>291</v>
      </c>
      <c r="AU534" s="200" t="s">
        <v>88</v>
      </c>
      <c r="AY534" s="18" t="s">
        <v>151</v>
      </c>
      <c r="BE534" s="201">
        <f>IF(N534="základní",J534,0)</f>
        <v>0</v>
      </c>
      <c r="BF534" s="201">
        <f>IF(N534="snížená",J534,0)</f>
        <v>0</v>
      </c>
      <c r="BG534" s="201">
        <f>IF(N534="zákl. přenesená",J534,0)</f>
        <v>0</v>
      </c>
      <c r="BH534" s="201">
        <f>IF(N534="sníž. přenesená",J534,0)</f>
        <v>0</v>
      </c>
      <c r="BI534" s="201">
        <f>IF(N534="nulová",J534,0)</f>
        <v>0</v>
      </c>
      <c r="BJ534" s="18" t="s">
        <v>86</v>
      </c>
      <c r="BK534" s="201">
        <f>ROUND(I534*H534,2)</f>
        <v>0</v>
      </c>
      <c r="BL534" s="18" t="s">
        <v>229</v>
      </c>
      <c r="BM534" s="200" t="s">
        <v>1949</v>
      </c>
    </row>
    <row r="535" spans="1:65" s="13" customFormat="1" ht="11.25">
      <c r="B535" s="202"/>
      <c r="C535" s="203"/>
      <c r="D535" s="204" t="s">
        <v>160</v>
      </c>
      <c r="E535" s="203"/>
      <c r="F535" s="206" t="s">
        <v>1938</v>
      </c>
      <c r="G535" s="203"/>
      <c r="H535" s="207">
        <v>105</v>
      </c>
      <c r="I535" s="208"/>
      <c r="J535" s="203"/>
      <c r="K535" s="203"/>
      <c r="L535" s="209"/>
      <c r="M535" s="210"/>
      <c r="N535" s="211"/>
      <c r="O535" s="211"/>
      <c r="P535" s="211"/>
      <c r="Q535" s="211"/>
      <c r="R535" s="211"/>
      <c r="S535" s="211"/>
      <c r="T535" s="212"/>
      <c r="AT535" s="213" t="s">
        <v>160</v>
      </c>
      <c r="AU535" s="213" t="s">
        <v>88</v>
      </c>
      <c r="AV535" s="13" t="s">
        <v>88</v>
      </c>
      <c r="AW535" s="13" t="s">
        <v>4</v>
      </c>
      <c r="AX535" s="13" t="s">
        <v>86</v>
      </c>
      <c r="AY535" s="213" t="s">
        <v>151</v>
      </c>
    </row>
    <row r="536" spans="1:65" s="2" customFormat="1" ht="21.75" customHeight="1">
      <c r="A536" s="35"/>
      <c r="B536" s="36"/>
      <c r="C536" s="188" t="s">
        <v>1950</v>
      </c>
      <c r="D536" s="188" t="s">
        <v>154</v>
      </c>
      <c r="E536" s="189" t="s">
        <v>1353</v>
      </c>
      <c r="F536" s="190" t="s">
        <v>1354</v>
      </c>
      <c r="G536" s="191" t="s">
        <v>183</v>
      </c>
      <c r="H536" s="192">
        <v>299.31</v>
      </c>
      <c r="I536" s="193"/>
      <c r="J536" s="194">
        <f>ROUND(I536*H536,2)</f>
        <v>0</v>
      </c>
      <c r="K536" s="195"/>
      <c r="L536" s="40"/>
      <c r="M536" s="196" t="s">
        <v>1</v>
      </c>
      <c r="N536" s="197" t="s">
        <v>43</v>
      </c>
      <c r="O536" s="72"/>
      <c r="P536" s="198">
        <f>O536*H536</f>
        <v>0</v>
      </c>
      <c r="Q536" s="198">
        <v>2.0000000000000001E-4</v>
      </c>
      <c r="R536" s="198">
        <f>Q536*H536</f>
        <v>5.9862000000000005E-2</v>
      </c>
      <c r="S536" s="198">
        <v>0</v>
      </c>
      <c r="T536" s="199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0" t="s">
        <v>229</v>
      </c>
      <c r="AT536" s="200" t="s">
        <v>154</v>
      </c>
      <c r="AU536" s="200" t="s">
        <v>88</v>
      </c>
      <c r="AY536" s="18" t="s">
        <v>151</v>
      </c>
      <c r="BE536" s="201">
        <f>IF(N536="základní",J536,0)</f>
        <v>0</v>
      </c>
      <c r="BF536" s="201">
        <f>IF(N536="snížená",J536,0)</f>
        <v>0</v>
      </c>
      <c r="BG536" s="201">
        <f>IF(N536="zákl. přenesená",J536,0)</f>
        <v>0</v>
      </c>
      <c r="BH536" s="201">
        <f>IF(N536="sníž. přenesená",J536,0)</f>
        <v>0</v>
      </c>
      <c r="BI536" s="201">
        <f>IF(N536="nulová",J536,0)</f>
        <v>0</v>
      </c>
      <c r="BJ536" s="18" t="s">
        <v>86</v>
      </c>
      <c r="BK536" s="201">
        <f>ROUND(I536*H536,2)</f>
        <v>0</v>
      </c>
      <c r="BL536" s="18" t="s">
        <v>229</v>
      </c>
      <c r="BM536" s="200" t="s">
        <v>1951</v>
      </c>
    </row>
    <row r="537" spans="1:65" s="2" customFormat="1" ht="21.75" customHeight="1">
      <c r="A537" s="35"/>
      <c r="B537" s="36"/>
      <c r="C537" s="188" t="s">
        <v>1952</v>
      </c>
      <c r="D537" s="188" t="s">
        <v>154</v>
      </c>
      <c r="E537" s="189" t="s">
        <v>1953</v>
      </c>
      <c r="F537" s="190" t="s">
        <v>1954</v>
      </c>
      <c r="G537" s="191" t="s">
        <v>183</v>
      </c>
      <c r="H537" s="192">
        <v>44.85</v>
      </c>
      <c r="I537" s="193"/>
      <c r="J537" s="194">
        <f>ROUND(I537*H537,2)</f>
        <v>0</v>
      </c>
      <c r="K537" s="195"/>
      <c r="L537" s="40"/>
      <c r="M537" s="196" t="s">
        <v>1</v>
      </c>
      <c r="N537" s="197" t="s">
        <v>43</v>
      </c>
      <c r="O537" s="72"/>
      <c r="P537" s="198">
        <f>O537*H537</f>
        <v>0</v>
      </c>
      <c r="Q537" s="198">
        <v>2.0000000000000002E-5</v>
      </c>
      <c r="R537" s="198">
        <f>Q537*H537</f>
        <v>8.9700000000000012E-4</v>
      </c>
      <c r="S537" s="198">
        <v>0</v>
      </c>
      <c r="T537" s="199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0" t="s">
        <v>229</v>
      </c>
      <c r="AT537" s="200" t="s">
        <v>154</v>
      </c>
      <c r="AU537" s="200" t="s">
        <v>88</v>
      </c>
      <c r="AY537" s="18" t="s">
        <v>151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18" t="s">
        <v>86</v>
      </c>
      <c r="BK537" s="201">
        <f>ROUND(I537*H537,2)</f>
        <v>0</v>
      </c>
      <c r="BL537" s="18" t="s">
        <v>229</v>
      </c>
      <c r="BM537" s="200" t="s">
        <v>1955</v>
      </c>
    </row>
    <row r="538" spans="1:65" s="2" customFormat="1" ht="21.75" customHeight="1">
      <c r="A538" s="35"/>
      <c r="B538" s="36"/>
      <c r="C538" s="188" t="s">
        <v>1956</v>
      </c>
      <c r="D538" s="188" t="s">
        <v>154</v>
      </c>
      <c r="E538" s="189" t="s">
        <v>1957</v>
      </c>
      <c r="F538" s="190" t="s">
        <v>1958</v>
      </c>
      <c r="G538" s="191" t="s">
        <v>183</v>
      </c>
      <c r="H538" s="192">
        <v>101.44</v>
      </c>
      <c r="I538" s="193"/>
      <c r="J538" s="194">
        <f>ROUND(I538*H538,2)</f>
        <v>0</v>
      </c>
      <c r="K538" s="195"/>
      <c r="L538" s="40"/>
      <c r="M538" s="196" t="s">
        <v>1</v>
      </c>
      <c r="N538" s="197" t="s">
        <v>43</v>
      </c>
      <c r="O538" s="72"/>
      <c r="P538" s="198">
        <f>O538*H538</f>
        <v>0</v>
      </c>
      <c r="Q538" s="198">
        <v>1.0000000000000001E-5</v>
      </c>
      <c r="R538" s="198">
        <f>Q538*H538</f>
        <v>1.0144000000000002E-3</v>
      </c>
      <c r="S538" s="198">
        <v>0</v>
      </c>
      <c r="T538" s="199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0" t="s">
        <v>229</v>
      </c>
      <c r="AT538" s="200" t="s">
        <v>154</v>
      </c>
      <c r="AU538" s="200" t="s">
        <v>88</v>
      </c>
      <c r="AY538" s="18" t="s">
        <v>151</v>
      </c>
      <c r="BE538" s="201">
        <f>IF(N538="základní",J538,0)</f>
        <v>0</v>
      </c>
      <c r="BF538" s="201">
        <f>IF(N538="snížená",J538,0)</f>
        <v>0</v>
      </c>
      <c r="BG538" s="201">
        <f>IF(N538="zákl. přenesená",J538,0)</f>
        <v>0</v>
      </c>
      <c r="BH538" s="201">
        <f>IF(N538="sníž. přenesená",J538,0)</f>
        <v>0</v>
      </c>
      <c r="BI538" s="201">
        <f>IF(N538="nulová",J538,0)</f>
        <v>0</v>
      </c>
      <c r="BJ538" s="18" t="s">
        <v>86</v>
      </c>
      <c r="BK538" s="201">
        <f>ROUND(I538*H538,2)</f>
        <v>0</v>
      </c>
      <c r="BL538" s="18" t="s">
        <v>229</v>
      </c>
      <c r="BM538" s="200" t="s">
        <v>1959</v>
      </c>
    </row>
    <row r="539" spans="1:65" s="15" customFormat="1" ht="11.25">
      <c r="B539" s="225"/>
      <c r="C539" s="226"/>
      <c r="D539" s="204" t="s">
        <v>160</v>
      </c>
      <c r="E539" s="227" t="s">
        <v>1</v>
      </c>
      <c r="F539" s="228" t="s">
        <v>1416</v>
      </c>
      <c r="G539" s="226"/>
      <c r="H539" s="227" t="s">
        <v>1</v>
      </c>
      <c r="I539" s="229"/>
      <c r="J539" s="226"/>
      <c r="K539" s="226"/>
      <c r="L539" s="230"/>
      <c r="M539" s="231"/>
      <c r="N539" s="232"/>
      <c r="O539" s="232"/>
      <c r="P539" s="232"/>
      <c r="Q539" s="232"/>
      <c r="R539" s="232"/>
      <c r="S539" s="232"/>
      <c r="T539" s="233"/>
      <c r="AT539" s="234" t="s">
        <v>160</v>
      </c>
      <c r="AU539" s="234" t="s">
        <v>88</v>
      </c>
      <c r="AV539" s="15" t="s">
        <v>86</v>
      </c>
      <c r="AW539" s="15" t="s">
        <v>34</v>
      </c>
      <c r="AX539" s="15" t="s">
        <v>78</v>
      </c>
      <c r="AY539" s="234" t="s">
        <v>151</v>
      </c>
    </row>
    <row r="540" spans="1:65" s="13" customFormat="1" ht="11.25">
      <c r="B540" s="202"/>
      <c r="C540" s="203"/>
      <c r="D540" s="204" t="s">
        <v>160</v>
      </c>
      <c r="E540" s="205" t="s">
        <v>1</v>
      </c>
      <c r="F540" s="206" t="s">
        <v>1457</v>
      </c>
      <c r="G540" s="203"/>
      <c r="H540" s="207">
        <v>22.23</v>
      </c>
      <c r="I540" s="208"/>
      <c r="J540" s="203"/>
      <c r="K540" s="203"/>
      <c r="L540" s="209"/>
      <c r="M540" s="210"/>
      <c r="N540" s="211"/>
      <c r="O540" s="211"/>
      <c r="P540" s="211"/>
      <c r="Q540" s="211"/>
      <c r="R540" s="211"/>
      <c r="S540" s="211"/>
      <c r="T540" s="212"/>
      <c r="AT540" s="213" t="s">
        <v>160</v>
      </c>
      <c r="AU540" s="213" t="s">
        <v>88</v>
      </c>
      <c r="AV540" s="13" t="s">
        <v>88</v>
      </c>
      <c r="AW540" s="13" t="s">
        <v>34</v>
      </c>
      <c r="AX540" s="13" t="s">
        <v>78</v>
      </c>
      <c r="AY540" s="213" t="s">
        <v>151</v>
      </c>
    </row>
    <row r="541" spans="1:65" s="15" customFormat="1" ht="11.25">
      <c r="B541" s="225"/>
      <c r="C541" s="226"/>
      <c r="D541" s="204" t="s">
        <v>160</v>
      </c>
      <c r="E541" s="227" t="s">
        <v>1</v>
      </c>
      <c r="F541" s="228" t="s">
        <v>1472</v>
      </c>
      <c r="G541" s="226"/>
      <c r="H541" s="227" t="s">
        <v>1</v>
      </c>
      <c r="I541" s="229"/>
      <c r="J541" s="226"/>
      <c r="K541" s="226"/>
      <c r="L541" s="230"/>
      <c r="M541" s="231"/>
      <c r="N541" s="232"/>
      <c r="O541" s="232"/>
      <c r="P541" s="232"/>
      <c r="Q541" s="232"/>
      <c r="R541" s="232"/>
      <c r="S541" s="232"/>
      <c r="T541" s="233"/>
      <c r="AT541" s="234" t="s">
        <v>160</v>
      </c>
      <c r="AU541" s="234" t="s">
        <v>88</v>
      </c>
      <c r="AV541" s="15" t="s">
        <v>86</v>
      </c>
      <c r="AW541" s="15" t="s">
        <v>34</v>
      </c>
      <c r="AX541" s="15" t="s">
        <v>78</v>
      </c>
      <c r="AY541" s="234" t="s">
        <v>151</v>
      </c>
    </row>
    <row r="542" spans="1:65" s="13" customFormat="1" ht="11.25">
      <c r="B542" s="202"/>
      <c r="C542" s="203"/>
      <c r="D542" s="204" t="s">
        <v>160</v>
      </c>
      <c r="E542" s="205" t="s">
        <v>1</v>
      </c>
      <c r="F542" s="206" t="s">
        <v>1473</v>
      </c>
      <c r="G542" s="203"/>
      <c r="H542" s="207">
        <v>12.8</v>
      </c>
      <c r="I542" s="208"/>
      <c r="J542" s="203"/>
      <c r="K542" s="203"/>
      <c r="L542" s="209"/>
      <c r="M542" s="210"/>
      <c r="N542" s="211"/>
      <c r="O542" s="211"/>
      <c r="P542" s="211"/>
      <c r="Q542" s="211"/>
      <c r="R542" s="211"/>
      <c r="S542" s="211"/>
      <c r="T542" s="212"/>
      <c r="AT542" s="213" t="s">
        <v>160</v>
      </c>
      <c r="AU542" s="213" t="s">
        <v>88</v>
      </c>
      <c r="AV542" s="13" t="s">
        <v>88</v>
      </c>
      <c r="AW542" s="13" t="s">
        <v>34</v>
      </c>
      <c r="AX542" s="13" t="s">
        <v>78</v>
      </c>
      <c r="AY542" s="213" t="s">
        <v>151</v>
      </c>
    </row>
    <row r="543" spans="1:65" s="15" customFormat="1" ht="11.25">
      <c r="B543" s="225"/>
      <c r="C543" s="226"/>
      <c r="D543" s="204" t="s">
        <v>160</v>
      </c>
      <c r="E543" s="227" t="s">
        <v>1</v>
      </c>
      <c r="F543" s="228" t="s">
        <v>1418</v>
      </c>
      <c r="G543" s="226"/>
      <c r="H543" s="227" t="s">
        <v>1</v>
      </c>
      <c r="I543" s="229"/>
      <c r="J543" s="226"/>
      <c r="K543" s="226"/>
      <c r="L543" s="230"/>
      <c r="M543" s="231"/>
      <c r="N543" s="232"/>
      <c r="O543" s="232"/>
      <c r="P543" s="232"/>
      <c r="Q543" s="232"/>
      <c r="R543" s="232"/>
      <c r="S543" s="232"/>
      <c r="T543" s="233"/>
      <c r="AT543" s="234" t="s">
        <v>160</v>
      </c>
      <c r="AU543" s="234" t="s">
        <v>88</v>
      </c>
      <c r="AV543" s="15" t="s">
        <v>86</v>
      </c>
      <c r="AW543" s="15" t="s">
        <v>34</v>
      </c>
      <c r="AX543" s="15" t="s">
        <v>78</v>
      </c>
      <c r="AY543" s="234" t="s">
        <v>151</v>
      </c>
    </row>
    <row r="544" spans="1:65" s="13" customFormat="1" ht="11.25">
      <c r="B544" s="202"/>
      <c r="C544" s="203"/>
      <c r="D544" s="204" t="s">
        <v>160</v>
      </c>
      <c r="E544" s="205" t="s">
        <v>1</v>
      </c>
      <c r="F544" s="206" t="s">
        <v>1473</v>
      </c>
      <c r="G544" s="203"/>
      <c r="H544" s="207">
        <v>12.8</v>
      </c>
      <c r="I544" s="208"/>
      <c r="J544" s="203"/>
      <c r="K544" s="203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160</v>
      </c>
      <c r="AU544" s="213" t="s">
        <v>88</v>
      </c>
      <c r="AV544" s="13" t="s">
        <v>88</v>
      </c>
      <c r="AW544" s="13" t="s">
        <v>34</v>
      </c>
      <c r="AX544" s="13" t="s">
        <v>78</v>
      </c>
      <c r="AY544" s="213" t="s">
        <v>151</v>
      </c>
    </row>
    <row r="545" spans="1:65" s="15" customFormat="1" ht="11.25">
      <c r="B545" s="225"/>
      <c r="C545" s="226"/>
      <c r="D545" s="204" t="s">
        <v>160</v>
      </c>
      <c r="E545" s="227" t="s">
        <v>1</v>
      </c>
      <c r="F545" s="228" t="s">
        <v>1420</v>
      </c>
      <c r="G545" s="226"/>
      <c r="H545" s="227" t="s">
        <v>1</v>
      </c>
      <c r="I545" s="229"/>
      <c r="J545" s="226"/>
      <c r="K545" s="226"/>
      <c r="L545" s="230"/>
      <c r="M545" s="231"/>
      <c r="N545" s="232"/>
      <c r="O545" s="232"/>
      <c r="P545" s="232"/>
      <c r="Q545" s="232"/>
      <c r="R545" s="232"/>
      <c r="S545" s="232"/>
      <c r="T545" s="233"/>
      <c r="AT545" s="234" t="s">
        <v>160</v>
      </c>
      <c r="AU545" s="234" t="s">
        <v>88</v>
      </c>
      <c r="AV545" s="15" t="s">
        <v>86</v>
      </c>
      <c r="AW545" s="15" t="s">
        <v>34</v>
      </c>
      <c r="AX545" s="15" t="s">
        <v>78</v>
      </c>
      <c r="AY545" s="234" t="s">
        <v>151</v>
      </c>
    </row>
    <row r="546" spans="1:65" s="13" customFormat="1" ht="11.25">
      <c r="B546" s="202"/>
      <c r="C546" s="203"/>
      <c r="D546" s="204" t="s">
        <v>160</v>
      </c>
      <c r="E546" s="205" t="s">
        <v>1</v>
      </c>
      <c r="F546" s="206" t="s">
        <v>1474</v>
      </c>
      <c r="G546" s="203"/>
      <c r="H546" s="207">
        <v>14.4</v>
      </c>
      <c r="I546" s="208"/>
      <c r="J546" s="203"/>
      <c r="K546" s="203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160</v>
      </c>
      <c r="AU546" s="213" t="s">
        <v>88</v>
      </c>
      <c r="AV546" s="13" t="s">
        <v>88</v>
      </c>
      <c r="AW546" s="13" t="s">
        <v>34</v>
      </c>
      <c r="AX546" s="13" t="s">
        <v>78</v>
      </c>
      <c r="AY546" s="213" t="s">
        <v>151</v>
      </c>
    </row>
    <row r="547" spans="1:65" s="15" customFormat="1" ht="11.25">
      <c r="B547" s="225"/>
      <c r="C547" s="226"/>
      <c r="D547" s="204" t="s">
        <v>160</v>
      </c>
      <c r="E547" s="227" t="s">
        <v>1</v>
      </c>
      <c r="F547" s="228" t="s">
        <v>1422</v>
      </c>
      <c r="G547" s="226"/>
      <c r="H547" s="227" t="s">
        <v>1</v>
      </c>
      <c r="I547" s="229"/>
      <c r="J547" s="226"/>
      <c r="K547" s="226"/>
      <c r="L547" s="230"/>
      <c r="M547" s="231"/>
      <c r="N547" s="232"/>
      <c r="O547" s="232"/>
      <c r="P547" s="232"/>
      <c r="Q547" s="232"/>
      <c r="R547" s="232"/>
      <c r="S547" s="232"/>
      <c r="T547" s="233"/>
      <c r="AT547" s="234" t="s">
        <v>160</v>
      </c>
      <c r="AU547" s="234" t="s">
        <v>88</v>
      </c>
      <c r="AV547" s="15" t="s">
        <v>86</v>
      </c>
      <c r="AW547" s="15" t="s">
        <v>34</v>
      </c>
      <c r="AX547" s="15" t="s">
        <v>78</v>
      </c>
      <c r="AY547" s="234" t="s">
        <v>151</v>
      </c>
    </row>
    <row r="548" spans="1:65" s="13" customFormat="1" ht="11.25">
      <c r="B548" s="202"/>
      <c r="C548" s="203"/>
      <c r="D548" s="204" t="s">
        <v>160</v>
      </c>
      <c r="E548" s="205" t="s">
        <v>1</v>
      </c>
      <c r="F548" s="206" t="s">
        <v>1475</v>
      </c>
      <c r="G548" s="203"/>
      <c r="H548" s="207">
        <v>2.16</v>
      </c>
      <c r="I548" s="208"/>
      <c r="J548" s="203"/>
      <c r="K548" s="203"/>
      <c r="L548" s="209"/>
      <c r="M548" s="210"/>
      <c r="N548" s="211"/>
      <c r="O548" s="211"/>
      <c r="P548" s="211"/>
      <c r="Q548" s="211"/>
      <c r="R548" s="211"/>
      <c r="S548" s="211"/>
      <c r="T548" s="212"/>
      <c r="AT548" s="213" t="s">
        <v>160</v>
      </c>
      <c r="AU548" s="213" t="s">
        <v>88</v>
      </c>
      <c r="AV548" s="13" t="s">
        <v>88</v>
      </c>
      <c r="AW548" s="13" t="s">
        <v>34</v>
      </c>
      <c r="AX548" s="13" t="s">
        <v>78</v>
      </c>
      <c r="AY548" s="213" t="s">
        <v>151</v>
      </c>
    </row>
    <row r="549" spans="1:65" s="15" customFormat="1" ht="11.25">
      <c r="B549" s="225"/>
      <c r="C549" s="226"/>
      <c r="D549" s="204" t="s">
        <v>160</v>
      </c>
      <c r="E549" s="227" t="s">
        <v>1</v>
      </c>
      <c r="F549" s="228" t="s">
        <v>1424</v>
      </c>
      <c r="G549" s="226"/>
      <c r="H549" s="227" t="s">
        <v>1</v>
      </c>
      <c r="I549" s="229"/>
      <c r="J549" s="226"/>
      <c r="K549" s="226"/>
      <c r="L549" s="230"/>
      <c r="M549" s="231"/>
      <c r="N549" s="232"/>
      <c r="O549" s="232"/>
      <c r="P549" s="232"/>
      <c r="Q549" s="232"/>
      <c r="R549" s="232"/>
      <c r="S549" s="232"/>
      <c r="T549" s="233"/>
      <c r="AT549" s="234" t="s">
        <v>160</v>
      </c>
      <c r="AU549" s="234" t="s">
        <v>88</v>
      </c>
      <c r="AV549" s="15" t="s">
        <v>86</v>
      </c>
      <c r="AW549" s="15" t="s">
        <v>34</v>
      </c>
      <c r="AX549" s="15" t="s">
        <v>78</v>
      </c>
      <c r="AY549" s="234" t="s">
        <v>151</v>
      </c>
    </row>
    <row r="550" spans="1:65" s="13" customFormat="1" ht="11.25">
      <c r="B550" s="202"/>
      <c r="C550" s="203"/>
      <c r="D550" s="204" t="s">
        <v>160</v>
      </c>
      <c r="E550" s="205" t="s">
        <v>1</v>
      </c>
      <c r="F550" s="206" t="s">
        <v>1476</v>
      </c>
      <c r="G550" s="203"/>
      <c r="H550" s="207">
        <v>2.2799999999999998</v>
      </c>
      <c r="I550" s="208"/>
      <c r="J550" s="203"/>
      <c r="K550" s="203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160</v>
      </c>
      <c r="AU550" s="213" t="s">
        <v>88</v>
      </c>
      <c r="AV550" s="13" t="s">
        <v>88</v>
      </c>
      <c r="AW550" s="13" t="s">
        <v>34</v>
      </c>
      <c r="AX550" s="13" t="s">
        <v>78</v>
      </c>
      <c r="AY550" s="213" t="s">
        <v>151</v>
      </c>
    </row>
    <row r="551" spans="1:65" s="13" customFormat="1" ht="11.25">
      <c r="B551" s="202"/>
      <c r="C551" s="203"/>
      <c r="D551" s="204" t="s">
        <v>160</v>
      </c>
      <c r="E551" s="205" t="s">
        <v>1</v>
      </c>
      <c r="F551" s="206" t="s">
        <v>1477</v>
      </c>
      <c r="G551" s="203"/>
      <c r="H551" s="207">
        <v>8.4600000000000009</v>
      </c>
      <c r="I551" s="208"/>
      <c r="J551" s="203"/>
      <c r="K551" s="203"/>
      <c r="L551" s="209"/>
      <c r="M551" s="210"/>
      <c r="N551" s="211"/>
      <c r="O551" s="211"/>
      <c r="P551" s="211"/>
      <c r="Q551" s="211"/>
      <c r="R551" s="211"/>
      <c r="S551" s="211"/>
      <c r="T551" s="212"/>
      <c r="AT551" s="213" t="s">
        <v>160</v>
      </c>
      <c r="AU551" s="213" t="s">
        <v>88</v>
      </c>
      <c r="AV551" s="13" t="s">
        <v>88</v>
      </c>
      <c r="AW551" s="13" t="s">
        <v>34</v>
      </c>
      <c r="AX551" s="13" t="s">
        <v>78</v>
      </c>
      <c r="AY551" s="213" t="s">
        <v>151</v>
      </c>
    </row>
    <row r="552" spans="1:65" s="15" customFormat="1" ht="11.25">
      <c r="B552" s="225"/>
      <c r="C552" s="226"/>
      <c r="D552" s="204" t="s">
        <v>160</v>
      </c>
      <c r="E552" s="227" t="s">
        <v>1</v>
      </c>
      <c r="F552" s="228" t="s">
        <v>1426</v>
      </c>
      <c r="G552" s="226"/>
      <c r="H552" s="227" t="s">
        <v>1</v>
      </c>
      <c r="I552" s="229"/>
      <c r="J552" s="226"/>
      <c r="K552" s="226"/>
      <c r="L552" s="230"/>
      <c r="M552" s="231"/>
      <c r="N552" s="232"/>
      <c r="O552" s="232"/>
      <c r="P552" s="232"/>
      <c r="Q552" s="232"/>
      <c r="R552" s="232"/>
      <c r="S552" s="232"/>
      <c r="T552" s="233"/>
      <c r="AT552" s="234" t="s">
        <v>160</v>
      </c>
      <c r="AU552" s="234" t="s">
        <v>88</v>
      </c>
      <c r="AV552" s="15" t="s">
        <v>86</v>
      </c>
      <c r="AW552" s="15" t="s">
        <v>34</v>
      </c>
      <c r="AX552" s="15" t="s">
        <v>78</v>
      </c>
      <c r="AY552" s="234" t="s">
        <v>151</v>
      </c>
    </row>
    <row r="553" spans="1:65" s="13" customFormat="1" ht="11.25">
      <c r="B553" s="202"/>
      <c r="C553" s="203"/>
      <c r="D553" s="204" t="s">
        <v>160</v>
      </c>
      <c r="E553" s="205" t="s">
        <v>1</v>
      </c>
      <c r="F553" s="206" t="s">
        <v>1458</v>
      </c>
      <c r="G553" s="203"/>
      <c r="H553" s="207">
        <v>22.8</v>
      </c>
      <c r="I553" s="208"/>
      <c r="J553" s="203"/>
      <c r="K553" s="203"/>
      <c r="L553" s="209"/>
      <c r="M553" s="210"/>
      <c r="N553" s="211"/>
      <c r="O553" s="211"/>
      <c r="P553" s="211"/>
      <c r="Q553" s="211"/>
      <c r="R553" s="211"/>
      <c r="S553" s="211"/>
      <c r="T553" s="212"/>
      <c r="AT553" s="213" t="s">
        <v>160</v>
      </c>
      <c r="AU553" s="213" t="s">
        <v>88</v>
      </c>
      <c r="AV553" s="13" t="s">
        <v>88</v>
      </c>
      <c r="AW553" s="13" t="s">
        <v>34</v>
      </c>
      <c r="AX553" s="13" t="s">
        <v>78</v>
      </c>
      <c r="AY553" s="213" t="s">
        <v>151</v>
      </c>
    </row>
    <row r="554" spans="1:65" s="13" customFormat="1" ht="11.25">
      <c r="B554" s="202"/>
      <c r="C554" s="203"/>
      <c r="D554" s="204" t="s">
        <v>160</v>
      </c>
      <c r="E554" s="205" t="s">
        <v>1</v>
      </c>
      <c r="F554" s="206" t="s">
        <v>1459</v>
      </c>
      <c r="G554" s="203"/>
      <c r="H554" s="207">
        <v>3.51</v>
      </c>
      <c r="I554" s="208"/>
      <c r="J554" s="203"/>
      <c r="K554" s="203"/>
      <c r="L554" s="209"/>
      <c r="M554" s="210"/>
      <c r="N554" s="211"/>
      <c r="O554" s="211"/>
      <c r="P554" s="211"/>
      <c r="Q554" s="211"/>
      <c r="R554" s="211"/>
      <c r="S554" s="211"/>
      <c r="T554" s="212"/>
      <c r="AT554" s="213" t="s">
        <v>160</v>
      </c>
      <c r="AU554" s="213" t="s">
        <v>88</v>
      </c>
      <c r="AV554" s="13" t="s">
        <v>88</v>
      </c>
      <c r="AW554" s="13" t="s">
        <v>34</v>
      </c>
      <c r="AX554" s="13" t="s">
        <v>78</v>
      </c>
      <c r="AY554" s="213" t="s">
        <v>151</v>
      </c>
    </row>
    <row r="555" spans="1:65" s="14" customFormat="1" ht="11.25">
      <c r="B555" s="214"/>
      <c r="C555" s="215"/>
      <c r="D555" s="204" t="s">
        <v>160</v>
      </c>
      <c r="E555" s="216" t="s">
        <v>1</v>
      </c>
      <c r="F555" s="217" t="s">
        <v>172</v>
      </c>
      <c r="G555" s="215"/>
      <c r="H555" s="218">
        <v>101.44</v>
      </c>
      <c r="I555" s="219"/>
      <c r="J555" s="215"/>
      <c r="K555" s="215"/>
      <c r="L555" s="220"/>
      <c r="M555" s="221"/>
      <c r="N555" s="222"/>
      <c r="O555" s="222"/>
      <c r="P555" s="222"/>
      <c r="Q555" s="222"/>
      <c r="R555" s="222"/>
      <c r="S555" s="222"/>
      <c r="T555" s="223"/>
      <c r="AT555" s="224" t="s">
        <v>160</v>
      </c>
      <c r="AU555" s="224" t="s">
        <v>88</v>
      </c>
      <c r="AV555" s="14" t="s">
        <v>158</v>
      </c>
      <c r="AW555" s="14" t="s">
        <v>34</v>
      </c>
      <c r="AX555" s="14" t="s">
        <v>86</v>
      </c>
      <c r="AY555" s="224" t="s">
        <v>151</v>
      </c>
    </row>
    <row r="556" spans="1:65" s="2" customFormat="1" ht="33" customHeight="1">
      <c r="A556" s="35"/>
      <c r="B556" s="36"/>
      <c r="C556" s="188" t="s">
        <v>1960</v>
      </c>
      <c r="D556" s="188" t="s">
        <v>154</v>
      </c>
      <c r="E556" s="189" t="s">
        <v>1356</v>
      </c>
      <c r="F556" s="190" t="s">
        <v>1357</v>
      </c>
      <c r="G556" s="191" t="s">
        <v>183</v>
      </c>
      <c r="H556" s="192">
        <v>299.31</v>
      </c>
      <c r="I556" s="193"/>
      <c r="J556" s="194">
        <f>ROUND(I556*H556,2)</f>
        <v>0</v>
      </c>
      <c r="K556" s="195"/>
      <c r="L556" s="40"/>
      <c r="M556" s="196" t="s">
        <v>1</v>
      </c>
      <c r="N556" s="197" t="s">
        <v>43</v>
      </c>
      <c r="O556" s="72"/>
      <c r="P556" s="198">
        <f>O556*H556</f>
        <v>0</v>
      </c>
      <c r="Q556" s="198">
        <v>2.5999999999999998E-4</v>
      </c>
      <c r="R556" s="198">
        <f>Q556*H556</f>
        <v>7.782059999999999E-2</v>
      </c>
      <c r="S556" s="198">
        <v>0</v>
      </c>
      <c r="T556" s="199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0" t="s">
        <v>229</v>
      </c>
      <c r="AT556" s="200" t="s">
        <v>154</v>
      </c>
      <c r="AU556" s="200" t="s">
        <v>88</v>
      </c>
      <c r="AY556" s="18" t="s">
        <v>151</v>
      </c>
      <c r="BE556" s="201">
        <f>IF(N556="základní",J556,0)</f>
        <v>0</v>
      </c>
      <c r="BF556" s="201">
        <f>IF(N556="snížená",J556,0)</f>
        <v>0</v>
      </c>
      <c r="BG556" s="201">
        <f>IF(N556="zákl. přenesená",J556,0)</f>
        <v>0</v>
      </c>
      <c r="BH556" s="201">
        <f>IF(N556="sníž. přenesená",J556,0)</f>
        <v>0</v>
      </c>
      <c r="BI556" s="201">
        <f>IF(N556="nulová",J556,0)</f>
        <v>0</v>
      </c>
      <c r="BJ556" s="18" t="s">
        <v>86</v>
      </c>
      <c r="BK556" s="201">
        <f>ROUND(I556*H556,2)</f>
        <v>0</v>
      </c>
      <c r="BL556" s="18" t="s">
        <v>229</v>
      </c>
      <c r="BM556" s="200" t="s">
        <v>1961</v>
      </c>
    </row>
    <row r="557" spans="1:65" s="15" customFormat="1" ht="11.25">
      <c r="B557" s="225"/>
      <c r="C557" s="226"/>
      <c r="D557" s="204" t="s">
        <v>160</v>
      </c>
      <c r="E557" s="227" t="s">
        <v>1</v>
      </c>
      <c r="F557" s="228" t="s">
        <v>1416</v>
      </c>
      <c r="G557" s="226"/>
      <c r="H557" s="227" t="s">
        <v>1</v>
      </c>
      <c r="I557" s="229"/>
      <c r="J557" s="226"/>
      <c r="K557" s="226"/>
      <c r="L557" s="230"/>
      <c r="M557" s="231"/>
      <c r="N557" s="232"/>
      <c r="O557" s="232"/>
      <c r="P557" s="232"/>
      <c r="Q557" s="232"/>
      <c r="R557" s="232"/>
      <c r="S557" s="232"/>
      <c r="T557" s="233"/>
      <c r="AT557" s="234" t="s">
        <v>160</v>
      </c>
      <c r="AU557" s="234" t="s">
        <v>88</v>
      </c>
      <c r="AV557" s="15" t="s">
        <v>86</v>
      </c>
      <c r="AW557" s="15" t="s">
        <v>34</v>
      </c>
      <c r="AX557" s="15" t="s">
        <v>78</v>
      </c>
      <c r="AY557" s="234" t="s">
        <v>151</v>
      </c>
    </row>
    <row r="558" spans="1:65" s="13" customFormat="1" ht="11.25">
      <c r="B558" s="202"/>
      <c r="C558" s="203"/>
      <c r="D558" s="204" t="s">
        <v>160</v>
      </c>
      <c r="E558" s="205" t="s">
        <v>1</v>
      </c>
      <c r="F558" s="206" t="s">
        <v>1417</v>
      </c>
      <c r="G558" s="203"/>
      <c r="H558" s="207">
        <v>55.68</v>
      </c>
      <c r="I558" s="208"/>
      <c r="J558" s="203"/>
      <c r="K558" s="203"/>
      <c r="L558" s="209"/>
      <c r="M558" s="210"/>
      <c r="N558" s="211"/>
      <c r="O558" s="211"/>
      <c r="P558" s="211"/>
      <c r="Q558" s="211"/>
      <c r="R558" s="211"/>
      <c r="S558" s="211"/>
      <c r="T558" s="212"/>
      <c r="AT558" s="213" t="s">
        <v>160</v>
      </c>
      <c r="AU558" s="213" t="s">
        <v>88</v>
      </c>
      <c r="AV558" s="13" t="s">
        <v>88</v>
      </c>
      <c r="AW558" s="13" t="s">
        <v>34</v>
      </c>
      <c r="AX558" s="13" t="s">
        <v>78</v>
      </c>
      <c r="AY558" s="213" t="s">
        <v>151</v>
      </c>
    </row>
    <row r="559" spans="1:65" s="15" customFormat="1" ht="11.25">
      <c r="B559" s="225"/>
      <c r="C559" s="226"/>
      <c r="D559" s="204" t="s">
        <v>160</v>
      </c>
      <c r="E559" s="227" t="s">
        <v>1</v>
      </c>
      <c r="F559" s="228" t="s">
        <v>1418</v>
      </c>
      <c r="G559" s="226"/>
      <c r="H559" s="227" t="s">
        <v>1</v>
      </c>
      <c r="I559" s="229"/>
      <c r="J559" s="226"/>
      <c r="K559" s="226"/>
      <c r="L559" s="230"/>
      <c r="M559" s="231"/>
      <c r="N559" s="232"/>
      <c r="O559" s="232"/>
      <c r="P559" s="232"/>
      <c r="Q559" s="232"/>
      <c r="R559" s="232"/>
      <c r="S559" s="232"/>
      <c r="T559" s="233"/>
      <c r="AT559" s="234" t="s">
        <v>160</v>
      </c>
      <c r="AU559" s="234" t="s">
        <v>88</v>
      </c>
      <c r="AV559" s="15" t="s">
        <v>86</v>
      </c>
      <c r="AW559" s="15" t="s">
        <v>34</v>
      </c>
      <c r="AX559" s="15" t="s">
        <v>78</v>
      </c>
      <c r="AY559" s="234" t="s">
        <v>151</v>
      </c>
    </row>
    <row r="560" spans="1:65" s="13" customFormat="1" ht="11.25">
      <c r="B560" s="202"/>
      <c r="C560" s="203"/>
      <c r="D560" s="204" t="s">
        <v>160</v>
      </c>
      <c r="E560" s="205" t="s">
        <v>1</v>
      </c>
      <c r="F560" s="206" t="s">
        <v>1419</v>
      </c>
      <c r="G560" s="203"/>
      <c r="H560" s="207">
        <v>37.799999999999997</v>
      </c>
      <c r="I560" s="208"/>
      <c r="J560" s="203"/>
      <c r="K560" s="203"/>
      <c r="L560" s="209"/>
      <c r="M560" s="210"/>
      <c r="N560" s="211"/>
      <c r="O560" s="211"/>
      <c r="P560" s="211"/>
      <c r="Q560" s="211"/>
      <c r="R560" s="211"/>
      <c r="S560" s="211"/>
      <c r="T560" s="212"/>
      <c r="AT560" s="213" t="s">
        <v>160</v>
      </c>
      <c r="AU560" s="213" t="s">
        <v>88</v>
      </c>
      <c r="AV560" s="13" t="s">
        <v>88</v>
      </c>
      <c r="AW560" s="13" t="s">
        <v>34</v>
      </c>
      <c r="AX560" s="13" t="s">
        <v>78</v>
      </c>
      <c r="AY560" s="213" t="s">
        <v>151</v>
      </c>
    </row>
    <row r="561" spans="1:65" s="13" customFormat="1" ht="11.25">
      <c r="B561" s="202"/>
      <c r="C561" s="203"/>
      <c r="D561" s="204" t="s">
        <v>160</v>
      </c>
      <c r="E561" s="205" t="s">
        <v>1</v>
      </c>
      <c r="F561" s="206" t="s">
        <v>1962</v>
      </c>
      <c r="G561" s="203"/>
      <c r="H561" s="207">
        <v>6.5</v>
      </c>
      <c r="I561" s="208"/>
      <c r="J561" s="203"/>
      <c r="K561" s="203"/>
      <c r="L561" s="209"/>
      <c r="M561" s="210"/>
      <c r="N561" s="211"/>
      <c r="O561" s="211"/>
      <c r="P561" s="211"/>
      <c r="Q561" s="211"/>
      <c r="R561" s="211"/>
      <c r="S561" s="211"/>
      <c r="T561" s="212"/>
      <c r="AT561" s="213" t="s">
        <v>160</v>
      </c>
      <c r="AU561" s="213" t="s">
        <v>88</v>
      </c>
      <c r="AV561" s="13" t="s">
        <v>88</v>
      </c>
      <c r="AW561" s="13" t="s">
        <v>34</v>
      </c>
      <c r="AX561" s="13" t="s">
        <v>78</v>
      </c>
      <c r="AY561" s="213" t="s">
        <v>151</v>
      </c>
    </row>
    <row r="562" spans="1:65" s="15" customFormat="1" ht="11.25">
      <c r="B562" s="225"/>
      <c r="C562" s="226"/>
      <c r="D562" s="204" t="s">
        <v>160</v>
      </c>
      <c r="E562" s="227" t="s">
        <v>1</v>
      </c>
      <c r="F562" s="228" t="s">
        <v>1420</v>
      </c>
      <c r="G562" s="226"/>
      <c r="H562" s="227" t="s">
        <v>1</v>
      </c>
      <c r="I562" s="229"/>
      <c r="J562" s="226"/>
      <c r="K562" s="226"/>
      <c r="L562" s="230"/>
      <c r="M562" s="231"/>
      <c r="N562" s="232"/>
      <c r="O562" s="232"/>
      <c r="P562" s="232"/>
      <c r="Q562" s="232"/>
      <c r="R562" s="232"/>
      <c r="S562" s="232"/>
      <c r="T562" s="233"/>
      <c r="AT562" s="234" t="s">
        <v>160</v>
      </c>
      <c r="AU562" s="234" t="s">
        <v>88</v>
      </c>
      <c r="AV562" s="15" t="s">
        <v>86</v>
      </c>
      <c r="AW562" s="15" t="s">
        <v>34</v>
      </c>
      <c r="AX562" s="15" t="s">
        <v>78</v>
      </c>
      <c r="AY562" s="234" t="s">
        <v>151</v>
      </c>
    </row>
    <row r="563" spans="1:65" s="13" customFormat="1" ht="11.25">
      <c r="B563" s="202"/>
      <c r="C563" s="203"/>
      <c r="D563" s="204" t="s">
        <v>160</v>
      </c>
      <c r="E563" s="205" t="s">
        <v>1</v>
      </c>
      <c r="F563" s="206" t="s">
        <v>1421</v>
      </c>
      <c r="G563" s="203"/>
      <c r="H563" s="207">
        <v>63.6</v>
      </c>
      <c r="I563" s="208"/>
      <c r="J563" s="203"/>
      <c r="K563" s="203"/>
      <c r="L563" s="209"/>
      <c r="M563" s="210"/>
      <c r="N563" s="211"/>
      <c r="O563" s="211"/>
      <c r="P563" s="211"/>
      <c r="Q563" s="211"/>
      <c r="R563" s="211"/>
      <c r="S563" s="211"/>
      <c r="T563" s="212"/>
      <c r="AT563" s="213" t="s">
        <v>160</v>
      </c>
      <c r="AU563" s="213" t="s">
        <v>88</v>
      </c>
      <c r="AV563" s="13" t="s">
        <v>88</v>
      </c>
      <c r="AW563" s="13" t="s">
        <v>34</v>
      </c>
      <c r="AX563" s="13" t="s">
        <v>78</v>
      </c>
      <c r="AY563" s="213" t="s">
        <v>151</v>
      </c>
    </row>
    <row r="564" spans="1:65" s="13" customFormat="1" ht="11.25">
      <c r="B564" s="202"/>
      <c r="C564" s="203"/>
      <c r="D564" s="204" t="s">
        <v>160</v>
      </c>
      <c r="E564" s="205" t="s">
        <v>1</v>
      </c>
      <c r="F564" s="206" t="s">
        <v>1963</v>
      </c>
      <c r="G564" s="203"/>
      <c r="H564" s="207">
        <v>1.44</v>
      </c>
      <c r="I564" s="208"/>
      <c r="J564" s="203"/>
      <c r="K564" s="203"/>
      <c r="L564" s="209"/>
      <c r="M564" s="210"/>
      <c r="N564" s="211"/>
      <c r="O564" s="211"/>
      <c r="P564" s="211"/>
      <c r="Q564" s="211"/>
      <c r="R564" s="211"/>
      <c r="S564" s="211"/>
      <c r="T564" s="212"/>
      <c r="AT564" s="213" t="s">
        <v>160</v>
      </c>
      <c r="AU564" s="213" t="s">
        <v>88</v>
      </c>
      <c r="AV564" s="13" t="s">
        <v>88</v>
      </c>
      <c r="AW564" s="13" t="s">
        <v>34</v>
      </c>
      <c r="AX564" s="13" t="s">
        <v>78</v>
      </c>
      <c r="AY564" s="213" t="s">
        <v>151</v>
      </c>
    </row>
    <row r="565" spans="1:65" s="15" customFormat="1" ht="11.25">
      <c r="B565" s="225"/>
      <c r="C565" s="226"/>
      <c r="D565" s="204" t="s">
        <v>160</v>
      </c>
      <c r="E565" s="227" t="s">
        <v>1</v>
      </c>
      <c r="F565" s="228" t="s">
        <v>1422</v>
      </c>
      <c r="G565" s="226"/>
      <c r="H565" s="227" t="s">
        <v>1</v>
      </c>
      <c r="I565" s="229"/>
      <c r="J565" s="226"/>
      <c r="K565" s="226"/>
      <c r="L565" s="230"/>
      <c r="M565" s="231"/>
      <c r="N565" s="232"/>
      <c r="O565" s="232"/>
      <c r="P565" s="232"/>
      <c r="Q565" s="232"/>
      <c r="R565" s="232"/>
      <c r="S565" s="232"/>
      <c r="T565" s="233"/>
      <c r="AT565" s="234" t="s">
        <v>160</v>
      </c>
      <c r="AU565" s="234" t="s">
        <v>88</v>
      </c>
      <c r="AV565" s="15" t="s">
        <v>86</v>
      </c>
      <c r="AW565" s="15" t="s">
        <v>34</v>
      </c>
      <c r="AX565" s="15" t="s">
        <v>78</v>
      </c>
      <c r="AY565" s="234" t="s">
        <v>151</v>
      </c>
    </row>
    <row r="566" spans="1:65" s="13" customFormat="1" ht="11.25">
      <c r="B566" s="202"/>
      <c r="C566" s="203"/>
      <c r="D566" s="204" t="s">
        <v>160</v>
      </c>
      <c r="E566" s="205" t="s">
        <v>1</v>
      </c>
      <c r="F566" s="206" t="s">
        <v>1423</v>
      </c>
      <c r="G566" s="203"/>
      <c r="H566" s="207">
        <v>18</v>
      </c>
      <c r="I566" s="208"/>
      <c r="J566" s="203"/>
      <c r="K566" s="203"/>
      <c r="L566" s="209"/>
      <c r="M566" s="210"/>
      <c r="N566" s="211"/>
      <c r="O566" s="211"/>
      <c r="P566" s="211"/>
      <c r="Q566" s="211"/>
      <c r="R566" s="211"/>
      <c r="S566" s="211"/>
      <c r="T566" s="212"/>
      <c r="AT566" s="213" t="s">
        <v>160</v>
      </c>
      <c r="AU566" s="213" t="s">
        <v>88</v>
      </c>
      <c r="AV566" s="13" t="s">
        <v>88</v>
      </c>
      <c r="AW566" s="13" t="s">
        <v>34</v>
      </c>
      <c r="AX566" s="13" t="s">
        <v>78</v>
      </c>
      <c r="AY566" s="213" t="s">
        <v>151</v>
      </c>
    </row>
    <row r="567" spans="1:65" s="13" customFormat="1" ht="11.25">
      <c r="B567" s="202"/>
      <c r="C567" s="203"/>
      <c r="D567" s="204" t="s">
        <v>160</v>
      </c>
      <c r="E567" s="205" t="s">
        <v>1</v>
      </c>
      <c r="F567" s="206" t="s">
        <v>1742</v>
      </c>
      <c r="G567" s="203"/>
      <c r="H567" s="207">
        <v>2.16</v>
      </c>
      <c r="I567" s="208"/>
      <c r="J567" s="203"/>
      <c r="K567" s="203"/>
      <c r="L567" s="209"/>
      <c r="M567" s="210"/>
      <c r="N567" s="211"/>
      <c r="O567" s="211"/>
      <c r="P567" s="211"/>
      <c r="Q567" s="211"/>
      <c r="R567" s="211"/>
      <c r="S567" s="211"/>
      <c r="T567" s="212"/>
      <c r="AT567" s="213" t="s">
        <v>160</v>
      </c>
      <c r="AU567" s="213" t="s">
        <v>88</v>
      </c>
      <c r="AV567" s="13" t="s">
        <v>88</v>
      </c>
      <c r="AW567" s="13" t="s">
        <v>34</v>
      </c>
      <c r="AX567" s="13" t="s">
        <v>78</v>
      </c>
      <c r="AY567" s="213" t="s">
        <v>151</v>
      </c>
    </row>
    <row r="568" spans="1:65" s="15" customFormat="1" ht="11.25">
      <c r="B568" s="225"/>
      <c r="C568" s="226"/>
      <c r="D568" s="204" t="s">
        <v>160</v>
      </c>
      <c r="E568" s="227" t="s">
        <v>1</v>
      </c>
      <c r="F568" s="228" t="s">
        <v>1424</v>
      </c>
      <c r="G568" s="226"/>
      <c r="H568" s="227" t="s">
        <v>1</v>
      </c>
      <c r="I568" s="229"/>
      <c r="J568" s="226"/>
      <c r="K568" s="226"/>
      <c r="L568" s="230"/>
      <c r="M568" s="231"/>
      <c r="N568" s="232"/>
      <c r="O568" s="232"/>
      <c r="P568" s="232"/>
      <c r="Q568" s="232"/>
      <c r="R568" s="232"/>
      <c r="S568" s="232"/>
      <c r="T568" s="233"/>
      <c r="AT568" s="234" t="s">
        <v>160</v>
      </c>
      <c r="AU568" s="234" t="s">
        <v>88</v>
      </c>
      <c r="AV568" s="15" t="s">
        <v>86</v>
      </c>
      <c r="AW568" s="15" t="s">
        <v>34</v>
      </c>
      <c r="AX568" s="15" t="s">
        <v>78</v>
      </c>
      <c r="AY568" s="234" t="s">
        <v>151</v>
      </c>
    </row>
    <row r="569" spans="1:65" s="13" customFormat="1" ht="11.25">
      <c r="B569" s="202"/>
      <c r="C569" s="203"/>
      <c r="D569" s="204" t="s">
        <v>160</v>
      </c>
      <c r="E569" s="205" t="s">
        <v>1</v>
      </c>
      <c r="F569" s="206" t="s">
        <v>1425</v>
      </c>
      <c r="G569" s="203"/>
      <c r="H569" s="207">
        <v>46.8</v>
      </c>
      <c r="I569" s="208"/>
      <c r="J569" s="203"/>
      <c r="K569" s="203"/>
      <c r="L569" s="209"/>
      <c r="M569" s="210"/>
      <c r="N569" s="211"/>
      <c r="O569" s="211"/>
      <c r="P569" s="211"/>
      <c r="Q569" s="211"/>
      <c r="R569" s="211"/>
      <c r="S569" s="211"/>
      <c r="T569" s="212"/>
      <c r="AT569" s="213" t="s">
        <v>160</v>
      </c>
      <c r="AU569" s="213" t="s">
        <v>88</v>
      </c>
      <c r="AV569" s="13" t="s">
        <v>88</v>
      </c>
      <c r="AW569" s="13" t="s">
        <v>34</v>
      </c>
      <c r="AX569" s="13" t="s">
        <v>78</v>
      </c>
      <c r="AY569" s="213" t="s">
        <v>151</v>
      </c>
    </row>
    <row r="570" spans="1:65" s="13" customFormat="1" ht="11.25">
      <c r="B570" s="202"/>
      <c r="C570" s="203"/>
      <c r="D570" s="204" t="s">
        <v>160</v>
      </c>
      <c r="E570" s="205" t="s">
        <v>1</v>
      </c>
      <c r="F570" s="206" t="s">
        <v>1964</v>
      </c>
      <c r="G570" s="203"/>
      <c r="H570" s="207">
        <v>8.4600000000000009</v>
      </c>
      <c r="I570" s="208"/>
      <c r="J570" s="203"/>
      <c r="K570" s="203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160</v>
      </c>
      <c r="AU570" s="213" t="s">
        <v>88</v>
      </c>
      <c r="AV570" s="13" t="s">
        <v>88</v>
      </c>
      <c r="AW570" s="13" t="s">
        <v>34</v>
      </c>
      <c r="AX570" s="13" t="s">
        <v>78</v>
      </c>
      <c r="AY570" s="213" t="s">
        <v>151</v>
      </c>
    </row>
    <row r="571" spans="1:65" s="13" customFormat="1" ht="11.25">
      <c r="B571" s="202"/>
      <c r="C571" s="203"/>
      <c r="D571" s="204" t="s">
        <v>160</v>
      </c>
      <c r="E571" s="205" t="s">
        <v>1</v>
      </c>
      <c r="F571" s="206" t="s">
        <v>1965</v>
      </c>
      <c r="G571" s="203"/>
      <c r="H571" s="207">
        <v>2.4700000000000002</v>
      </c>
      <c r="I571" s="208"/>
      <c r="J571" s="203"/>
      <c r="K571" s="203"/>
      <c r="L571" s="209"/>
      <c r="M571" s="210"/>
      <c r="N571" s="211"/>
      <c r="O571" s="211"/>
      <c r="P571" s="211"/>
      <c r="Q571" s="211"/>
      <c r="R571" s="211"/>
      <c r="S571" s="211"/>
      <c r="T571" s="212"/>
      <c r="AT571" s="213" t="s">
        <v>160</v>
      </c>
      <c r="AU571" s="213" t="s">
        <v>88</v>
      </c>
      <c r="AV571" s="13" t="s">
        <v>88</v>
      </c>
      <c r="AW571" s="13" t="s">
        <v>34</v>
      </c>
      <c r="AX571" s="13" t="s">
        <v>78</v>
      </c>
      <c r="AY571" s="213" t="s">
        <v>151</v>
      </c>
    </row>
    <row r="572" spans="1:65" s="15" customFormat="1" ht="11.25">
      <c r="B572" s="225"/>
      <c r="C572" s="226"/>
      <c r="D572" s="204" t="s">
        <v>160</v>
      </c>
      <c r="E572" s="227" t="s">
        <v>1</v>
      </c>
      <c r="F572" s="228" t="s">
        <v>1426</v>
      </c>
      <c r="G572" s="226"/>
      <c r="H572" s="227" t="s">
        <v>1</v>
      </c>
      <c r="I572" s="229"/>
      <c r="J572" s="226"/>
      <c r="K572" s="226"/>
      <c r="L572" s="230"/>
      <c r="M572" s="231"/>
      <c r="N572" s="232"/>
      <c r="O572" s="232"/>
      <c r="P572" s="232"/>
      <c r="Q572" s="232"/>
      <c r="R572" s="232"/>
      <c r="S572" s="232"/>
      <c r="T572" s="233"/>
      <c r="AT572" s="234" t="s">
        <v>160</v>
      </c>
      <c r="AU572" s="234" t="s">
        <v>88</v>
      </c>
      <c r="AV572" s="15" t="s">
        <v>86</v>
      </c>
      <c r="AW572" s="15" t="s">
        <v>34</v>
      </c>
      <c r="AX572" s="15" t="s">
        <v>78</v>
      </c>
      <c r="AY572" s="234" t="s">
        <v>151</v>
      </c>
    </row>
    <row r="573" spans="1:65" s="13" customFormat="1" ht="11.25">
      <c r="B573" s="202"/>
      <c r="C573" s="203"/>
      <c r="D573" s="204" t="s">
        <v>160</v>
      </c>
      <c r="E573" s="205" t="s">
        <v>1</v>
      </c>
      <c r="F573" s="206" t="s">
        <v>1427</v>
      </c>
      <c r="G573" s="203"/>
      <c r="H573" s="207">
        <v>56.4</v>
      </c>
      <c r="I573" s="208"/>
      <c r="J573" s="203"/>
      <c r="K573" s="203"/>
      <c r="L573" s="209"/>
      <c r="M573" s="210"/>
      <c r="N573" s="211"/>
      <c r="O573" s="211"/>
      <c r="P573" s="211"/>
      <c r="Q573" s="211"/>
      <c r="R573" s="211"/>
      <c r="S573" s="211"/>
      <c r="T573" s="212"/>
      <c r="AT573" s="213" t="s">
        <v>160</v>
      </c>
      <c r="AU573" s="213" t="s">
        <v>88</v>
      </c>
      <c r="AV573" s="13" t="s">
        <v>88</v>
      </c>
      <c r="AW573" s="13" t="s">
        <v>34</v>
      </c>
      <c r="AX573" s="13" t="s">
        <v>78</v>
      </c>
      <c r="AY573" s="213" t="s">
        <v>151</v>
      </c>
    </row>
    <row r="574" spans="1:65" s="14" customFormat="1" ht="11.25">
      <c r="B574" s="214"/>
      <c r="C574" s="215"/>
      <c r="D574" s="204" t="s">
        <v>160</v>
      </c>
      <c r="E574" s="216" t="s">
        <v>1</v>
      </c>
      <c r="F574" s="217" t="s">
        <v>172</v>
      </c>
      <c r="G574" s="215"/>
      <c r="H574" s="218">
        <v>299.31</v>
      </c>
      <c r="I574" s="219"/>
      <c r="J574" s="215"/>
      <c r="K574" s="215"/>
      <c r="L574" s="220"/>
      <c r="M574" s="221"/>
      <c r="N574" s="222"/>
      <c r="O574" s="222"/>
      <c r="P574" s="222"/>
      <c r="Q574" s="222"/>
      <c r="R574" s="222"/>
      <c r="S574" s="222"/>
      <c r="T574" s="223"/>
      <c r="AT574" s="224" t="s">
        <v>160</v>
      </c>
      <c r="AU574" s="224" t="s">
        <v>88</v>
      </c>
      <c r="AV574" s="14" t="s">
        <v>158</v>
      </c>
      <c r="AW574" s="14" t="s">
        <v>34</v>
      </c>
      <c r="AX574" s="14" t="s">
        <v>86</v>
      </c>
      <c r="AY574" s="224" t="s">
        <v>151</v>
      </c>
    </row>
    <row r="575" spans="1:65" s="2" customFormat="1" ht="21.75" customHeight="1">
      <c r="A575" s="35"/>
      <c r="B575" s="36"/>
      <c r="C575" s="188" t="s">
        <v>1966</v>
      </c>
      <c r="D575" s="188" t="s">
        <v>154</v>
      </c>
      <c r="E575" s="189" t="s">
        <v>1967</v>
      </c>
      <c r="F575" s="190" t="s">
        <v>1968</v>
      </c>
      <c r="G575" s="191" t="s">
        <v>183</v>
      </c>
      <c r="H575" s="192">
        <v>195.4</v>
      </c>
      <c r="I575" s="193"/>
      <c r="J575" s="194">
        <f>ROUND(I575*H575,2)</f>
        <v>0</v>
      </c>
      <c r="K575" s="195"/>
      <c r="L575" s="40"/>
      <c r="M575" s="196" t="s">
        <v>1</v>
      </c>
      <c r="N575" s="197" t="s">
        <v>43</v>
      </c>
      <c r="O575" s="72"/>
      <c r="P575" s="198">
        <f>O575*H575</f>
        <v>0</v>
      </c>
      <c r="Q575" s="198">
        <v>4.0000000000000002E-4</v>
      </c>
      <c r="R575" s="198">
        <f>Q575*H575</f>
        <v>7.8160000000000007E-2</v>
      </c>
      <c r="S575" s="198">
        <v>0</v>
      </c>
      <c r="T575" s="199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0" t="s">
        <v>229</v>
      </c>
      <c r="AT575" s="200" t="s">
        <v>154</v>
      </c>
      <c r="AU575" s="200" t="s">
        <v>88</v>
      </c>
      <c r="AY575" s="18" t="s">
        <v>151</v>
      </c>
      <c r="BE575" s="201">
        <f>IF(N575="základní",J575,0)</f>
        <v>0</v>
      </c>
      <c r="BF575" s="201">
        <f>IF(N575="snížená",J575,0)</f>
        <v>0</v>
      </c>
      <c r="BG575" s="201">
        <f>IF(N575="zákl. přenesená",J575,0)</f>
        <v>0</v>
      </c>
      <c r="BH575" s="201">
        <f>IF(N575="sníž. přenesená",J575,0)</f>
        <v>0</v>
      </c>
      <c r="BI575" s="201">
        <f>IF(N575="nulová",J575,0)</f>
        <v>0</v>
      </c>
      <c r="BJ575" s="18" t="s">
        <v>86</v>
      </c>
      <c r="BK575" s="201">
        <f>ROUND(I575*H575,2)</f>
        <v>0</v>
      </c>
      <c r="BL575" s="18" t="s">
        <v>229</v>
      </c>
      <c r="BM575" s="200" t="s">
        <v>1969</v>
      </c>
    </row>
    <row r="576" spans="1:65" s="15" customFormat="1" ht="11.25">
      <c r="B576" s="225"/>
      <c r="C576" s="226"/>
      <c r="D576" s="204" t="s">
        <v>160</v>
      </c>
      <c r="E576" s="227" t="s">
        <v>1</v>
      </c>
      <c r="F576" s="228" t="s">
        <v>1970</v>
      </c>
      <c r="G576" s="226"/>
      <c r="H576" s="227" t="s">
        <v>1</v>
      </c>
      <c r="I576" s="229"/>
      <c r="J576" s="226"/>
      <c r="K576" s="226"/>
      <c r="L576" s="230"/>
      <c r="M576" s="231"/>
      <c r="N576" s="232"/>
      <c r="O576" s="232"/>
      <c r="P576" s="232"/>
      <c r="Q576" s="232"/>
      <c r="R576" s="232"/>
      <c r="S576" s="232"/>
      <c r="T576" s="233"/>
      <c r="AT576" s="234" t="s">
        <v>160</v>
      </c>
      <c r="AU576" s="234" t="s">
        <v>88</v>
      </c>
      <c r="AV576" s="15" t="s">
        <v>86</v>
      </c>
      <c r="AW576" s="15" t="s">
        <v>34</v>
      </c>
      <c r="AX576" s="15" t="s">
        <v>78</v>
      </c>
      <c r="AY576" s="234" t="s">
        <v>151</v>
      </c>
    </row>
    <row r="577" spans="1:65" s="13" customFormat="1" ht="11.25">
      <c r="B577" s="202"/>
      <c r="C577" s="203"/>
      <c r="D577" s="204" t="s">
        <v>160</v>
      </c>
      <c r="E577" s="205" t="s">
        <v>1</v>
      </c>
      <c r="F577" s="206" t="s">
        <v>1971</v>
      </c>
      <c r="G577" s="203"/>
      <c r="H577" s="207">
        <v>39.6</v>
      </c>
      <c r="I577" s="208"/>
      <c r="J577" s="203"/>
      <c r="K577" s="203"/>
      <c r="L577" s="209"/>
      <c r="M577" s="210"/>
      <c r="N577" s="211"/>
      <c r="O577" s="211"/>
      <c r="P577" s="211"/>
      <c r="Q577" s="211"/>
      <c r="R577" s="211"/>
      <c r="S577" s="211"/>
      <c r="T577" s="212"/>
      <c r="AT577" s="213" t="s">
        <v>160</v>
      </c>
      <c r="AU577" s="213" t="s">
        <v>88</v>
      </c>
      <c r="AV577" s="13" t="s">
        <v>88</v>
      </c>
      <c r="AW577" s="13" t="s">
        <v>34</v>
      </c>
      <c r="AX577" s="13" t="s">
        <v>78</v>
      </c>
      <c r="AY577" s="213" t="s">
        <v>151</v>
      </c>
    </row>
    <row r="578" spans="1:65" s="13" customFormat="1" ht="11.25">
      <c r="B578" s="202"/>
      <c r="C578" s="203"/>
      <c r="D578" s="204" t="s">
        <v>160</v>
      </c>
      <c r="E578" s="205" t="s">
        <v>1</v>
      </c>
      <c r="F578" s="206" t="s">
        <v>1483</v>
      </c>
      <c r="G578" s="203"/>
      <c r="H578" s="207">
        <v>18</v>
      </c>
      <c r="I578" s="208"/>
      <c r="J578" s="203"/>
      <c r="K578" s="203"/>
      <c r="L578" s="209"/>
      <c r="M578" s="210"/>
      <c r="N578" s="211"/>
      <c r="O578" s="211"/>
      <c r="P578" s="211"/>
      <c r="Q578" s="211"/>
      <c r="R578" s="211"/>
      <c r="S578" s="211"/>
      <c r="T578" s="212"/>
      <c r="AT578" s="213" t="s">
        <v>160</v>
      </c>
      <c r="AU578" s="213" t="s">
        <v>88</v>
      </c>
      <c r="AV578" s="13" t="s">
        <v>88</v>
      </c>
      <c r="AW578" s="13" t="s">
        <v>34</v>
      </c>
      <c r="AX578" s="13" t="s">
        <v>78</v>
      </c>
      <c r="AY578" s="213" t="s">
        <v>151</v>
      </c>
    </row>
    <row r="579" spans="1:65" s="13" customFormat="1" ht="11.25">
      <c r="B579" s="202"/>
      <c r="C579" s="203"/>
      <c r="D579" s="204" t="s">
        <v>160</v>
      </c>
      <c r="E579" s="205" t="s">
        <v>1</v>
      </c>
      <c r="F579" s="206" t="s">
        <v>1972</v>
      </c>
      <c r="G579" s="203"/>
      <c r="H579" s="207">
        <v>41.8</v>
      </c>
      <c r="I579" s="208"/>
      <c r="J579" s="203"/>
      <c r="K579" s="203"/>
      <c r="L579" s="209"/>
      <c r="M579" s="210"/>
      <c r="N579" s="211"/>
      <c r="O579" s="211"/>
      <c r="P579" s="211"/>
      <c r="Q579" s="211"/>
      <c r="R579" s="211"/>
      <c r="S579" s="211"/>
      <c r="T579" s="212"/>
      <c r="AT579" s="213" t="s">
        <v>160</v>
      </c>
      <c r="AU579" s="213" t="s">
        <v>88</v>
      </c>
      <c r="AV579" s="13" t="s">
        <v>88</v>
      </c>
      <c r="AW579" s="13" t="s">
        <v>34</v>
      </c>
      <c r="AX579" s="13" t="s">
        <v>78</v>
      </c>
      <c r="AY579" s="213" t="s">
        <v>151</v>
      </c>
    </row>
    <row r="580" spans="1:65" s="13" customFormat="1" ht="11.25">
      <c r="B580" s="202"/>
      <c r="C580" s="203"/>
      <c r="D580" s="204" t="s">
        <v>160</v>
      </c>
      <c r="E580" s="205" t="s">
        <v>1</v>
      </c>
      <c r="F580" s="206" t="s">
        <v>1484</v>
      </c>
      <c r="G580" s="203"/>
      <c r="H580" s="207">
        <v>21</v>
      </c>
      <c r="I580" s="208"/>
      <c r="J580" s="203"/>
      <c r="K580" s="203"/>
      <c r="L580" s="209"/>
      <c r="M580" s="210"/>
      <c r="N580" s="211"/>
      <c r="O580" s="211"/>
      <c r="P580" s="211"/>
      <c r="Q580" s="211"/>
      <c r="R580" s="211"/>
      <c r="S580" s="211"/>
      <c r="T580" s="212"/>
      <c r="AT580" s="213" t="s">
        <v>160</v>
      </c>
      <c r="AU580" s="213" t="s">
        <v>88</v>
      </c>
      <c r="AV580" s="13" t="s">
        <v>88</v>
      </c>
      <c r="AW580" s="13" t="s">
        <v>34</v>
      </c>
      <c r="AX580" s="13" t="s">
        <v>78</v>
      </c>
      <c r="AY580" s="213" t="s">
        <v>151</v>
      </c>
    </row>
    <row r="581" spans="1:65" s="13" customFormat="1" ht="11.25">
      <c r="B581" s="202"/>
      <c r="C581" s="203"/>
      <c r="D581" s="204" t="s">
        <v>160</v>
      </c>
      <c r="E581" s="205" t="s">
        <v>1</v>
      </c>
      <c r="F581" s="206" t="s">
        <v>543</v>
      </c>
      <c r="G581" s="203"/>
      <c r="H581" s="207">
        <v>75</v>
      </c>
      <c r="I581" s="208"/>
      <c r="J581" s="203"/>
      <c r="K581" s="203"/>
      <c r="L581" s="209"/>
      <c r="M581" s="210"/>
      <c r="N581" s="211"/>
      <c r="O581" s="211"/>
      <c r="P581" s="211"/>
      <c r="Q581" s="211"/>
      <c r="R581" s="211"/>
      <c r="S581" s="211"/>
      <c r="T581" s="212"/>
      <c r="AT581" s="213" t="s">
        <v>160</v>
      </c>
      <c r="AU581" s="213" t="s">
        <v>88</v>
      </c>
      <c r="AV581" s="13" t="s">
        <v>88</v>
      </c>
      <c r="AW581" s="13" t="s">
        <v>34</v>
      </c>
      <c r="AX581" s="13" t="s">
        <v>78</v>
      </c>
      <c r="AY581" s="213" t="s">
        <v>151</v>
      </c>
    </row>
    <row r="582" spans="1:65" s="14" customFormat="1" ht="11.25">
      <c r="B582" s="214"/>
      <c r="C582" s="215"/>
      <c r="D582" s="204" t="s">
        <v>160</v>
      </c>
      <c r="E582" s="216" t="s">
        <v>1</v>
      </c>
      <c r="F582" s="217" t="s">
        <v>172</v>
      </c>
      <c r="G582" s="215"/>
      <c r="H582" s="218">
        <v>195.4</v>
      </c>
      <c r="I582" s="219"/>
      <c r="J582" s="215"/>
      <c r="K582" s="215"/>
      <c r="L582" s="220"/>
      <c r="M582" s="221"/>
      <c r="N582" s="222"/>
      <c r="O582" s="222"/>
      <c r="P582" s="222"/>
      <c r="Q582" s="222"/>
      <c r="R582" s="222"/>
      <c r="S582" s="222"/>
      <c r="T582" s="223"/>
      <c r="AT582" s="224" t="s">
        <v>160</v>
      </c>
      <c r="AU582" s="224" t="s">
        <v>88</v>
      </c>
      <c r="AV582" s="14" t="s">
        <v>158</v>
      </c>
      <c r="AW582" s="14" t="s">
        <v>34</v>
      </c>
      <c r="AX582" s="14" t="s">
        <v>86</v>
      </c>
      <c r="AY582" s="224" t="s">
        <v>151</v>
      </c>
    </row>
    <row r="583" spans="1:65" s="12" customFormat="1" ht="25.9" customHeight="1">
      <c r="B583" s="172"/>
      <c r="C583" s="173"/>
      <c r="D583" s="174" t="s">
        <v>77</v>
      </c>
      <c r="E583" s="175" t="s">
        <v>291</v>
      </c>
      <c r="F583" s="175" t="s">
        <v>1973</v>
      </c>
      <c r="G583" s="173"/>
      <c r="H583" s="173"/>
      <c r="I583" s="176"/>
      <c r="J583" s="177">
        <f>BK583</f>
        <v>0</v>
      </c>
      <c r="K583" s="173"/>
      <c r="L583" s="178"/>
      <c r="M583" s="179"/>
      <c r="N583" s="180"/>
      <c r="O583" s="180"/>
      <c r="P583" s="181">
        <f>P584</f>
        <v>0</v>
      </c>
      <c r="Q583" s="180"/>
      <c r="R583" s="181">
        <f>R584</f>
        <v>0</v>
      </c>
      <c r="S583" s="180"/>
      <c r="T583" s="182">
        <f>T584</f>
        <v>0</v>
      </c>
      <c r="AR583" s="183" t="s">
        <v>152</v>
      </c>
      <c r="AT583" s="184" t="s">
        <v>77</v>
      </c>
      <c r="AU583" s="184" t="s">
        <v>78</v>
      </c>
      <c r="AY583" s="183" t="s">
        <v>151</v>
      </c>
      <c r="BK583" s="185">
        <f>BK584</f>
        <v>0</v>
      </c>
    </row>
    <row r="584" spans="1:65" s="12" customFormat="1" ht="22.9" customHeight="1">
      <c r="B584" s="172"/>
      <c r="C584" s="173"/>
      <c r="D584" s="174" t="s">
        <v>77</v>
      </c>
      <c r="E584" s="186" t="s">
        <v>683</v>
      </c>
      <c r="F584" s="186" t="s">
        <v>1974</v>
      </c>
      <c r="G584" s="173"/>
      <c r="H584" s="173"/>
      <c r="I584" s="176"/>
      <c r="J584" s="187">
        <f>BK584</f>
        <v>0</v>
      </c>
      <c r="K584" s="173"/>
      <c r="L584" s="178"/>
      <c r="M584" s="179"/>
      <c r="N584" s="180"/>
      <c r="O584" s="180"/>
      <c r="P584" s="181">
        <f>SUM(P585:P586)</f>
        <v>0</v>
      </c>
      <c r="Q584" s="180"/>
      <c r="R584" s="181">
        <f>SUM(R585:R586)</f>
        <v>0</v>
      </c>
      <c r="S584" s="180"/>
      <c r="T584" s="182">
        <f>SUM(T585:T586)</f>
        <v>0</v>
      </c>
      <c r="AR584" s="183" t="s">
        <v>152</v>
      </c>
      <c r="AT584" s="184" t="s">
        <v>77</v>
      </c>
      <c r="AU584" s="184" t="s">
        <v>86</v>
      </c>
      <c r="AY584" s="183" t="s">
        <v>151</v>
      </c>
      <c r="BK584" s="185">
        <f>SUM(BK585:BK586)</f>
        <v>0</v>
      </c>
    </row>
    <row r="585" spans="1:65" s="2" customFormat="1" ht="21.75" customHeight="1">
      <c r="A585" s="35"/>
      <c r="B585" s="36"/>
      <c r="C585" s="188" t="s">
        <v>1975</v>
      </c>
      <c r="D585" s="188" t="s">
        <v>154</v>
      </c>
      <c r="E585" s="189" t="s">
        <v>1976</v>
      </c>
      <c r="F585" s="190" t="s">
        <v>1977</v>
      </c>
      <c r="G585" s="191" t="s">
        <v>758</v>
      </c>
      <c r="H585" s="192">
        <v>1</v>
      </c>
      <c r="I585" s="193"/>
      <c r="J585" s="194">
        <f>ROUND(I585*H585,2)</f>
        <v>0</v>
      </c>
      <c r="K585" s="195"/>
      <c r="L585" s="40"/>
      <c r="M585" s="196" t="s">
        <v>1</v>
      </c>
      <c r="N585" s="197" t="s">
        <v>43</v>
      </c>
      <c r="O585" s="72"/>
      <c r="P585" s="198">
        <f>O585*H585</f>
        <v>0</v>
      </c>
      <c r="Q585" s="198">
        <v>0</v>
      </c>
      <c r="R585" s="198">
        <f>Q585*H585</f>
        <v>0</v>
      </c>
      <c r="S585" s="198">
        <v>0</v>
      </c>
      <c r="T585" s="199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0" t="s">
        <v>491</v>
      </c>
      <c r="AT585" s="200" t="s">
        <v>154</v>
      </c>
      <c r="AU585" s="200" t="s">
        <v>88</v>
      </c>
      <c r="AY585" s="18" t="s">
        <v>151</v>
      </c>
      <c r="BE585" s="201">
        <f>IF(N585="základní",J585,0)</f>
        <v>0</v>
      </c>
      <c r="BF585" s="201">
        <f>IF(N585="snížená",J585,0)</f>
        <v>0</v>
      </c>
      <c r="BG585" s="201">
        <f>IF(N585="zákl. přenesená",J585,0)</f>
        <v>0</v>
      </c>
      <c r="BH585" s="201">
        <f>IF(N585="sníž. přenesená",J585,0)</f>
        <v>0</v>
      </c>
      <c r="BI585" s="201">
        <f>IF(N585="nulová",J585,0)</f>
        <v>0</v>
      </c>
      <c r="BJ585" s="18" t="s">
        <v>86</v>
      </c>
      <c r="BK585" s="201">
        <f>ROUND(I585*H585,2)</f>
        <v>0</v>
      </c>
      <c r="BL585" s="18" t="s">
        <v>491</v>
      </c>
      <c r="BM585" s="200" t="s">
        <v>1978</v>
      </c>
    </row>
    <row r="586" spans="1:65" s="2" customFormat="1" ht="107.25">
      <c r="A586" s="35"/>
      <c r="B586" s="36"/>
      <c r="C586" s="37"/>
      <c r="D586" s="204" t="s">
        <v>279</v>
      </c>
      <c r="E586" s="37"/>
      <c r="F586" s="246" t="s">
        <v>1979</v>
      </c>
      <c r="G586" s="37"/>
      <c r="H586" s="37"/>
      <c r="I586" s="247"/>
      <c r="J586" s="37"/>
      <c r="K586" s="37"/>
      <c r="L586" s="40"/>
      <c r="M586" s="248"/>
      <c r="N586" s="249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279</v>
      </c>
      <c r="AU586" s="18" t="s">
        <v>88</v>
      </c>
    </row>
    <row r="587" spans="1:65" s="12" customFormat="1" ht="25.9" customHeight="1">
      <c r="B587" s="172"/>
      <c r="C587" s="173"/>
      <c r="D587" s="174" t="s">
        <v>77</v>
      </c>
      <c r="E587" s="175" t="s">
        <v>990</v>
      </c>
      <c r="F587" s="175" t="s">
        <v>991</v>
      </c>
      <c r="G587" s="173"/>
      <c r="H587" s="173"/>
      <c r="I587" s="176"/>
      <c r="J587" s="177">
        <f>BK587</f>
        <v>0</v>
      </c>
      <c r="K587" s="173"/>
      <c r="L587" s="178"/>
      <c r="M587" s="179"/>
      <c r="N587" s="180"/>
      <c r="O587" s="180"/>
      <c r="P587" s="181">
        <f>SUM(P588:P589)</f>
        <v>0</v>
      </c>
      <c r="Q587" s="180"/>
      <c r="R587" s="181">
        <f>SUM(R588:R589)</f>
        <v>0</v>
      </c>
      <c r="S587" s="180"/>
      <c r="T587" s="182">
        <f>SUM(T588:T589)</f>
        <v>0</v>
      </c>
      <c r="AR587" s="183" t="s">
        <v>158</v>
      </c>
      <c r="AT587" s="184" t="s">
        <v>77</v>
      </c>
      <c r="AU587" s="184" t="s">
        <v>78</v>
      </c>
      <c r="AY587" s="183" t="s">
        <v>151</v>
      </c>
      <c r="BK587" s="185">
        <f>SUM(BK588:BK589)</f>
        <v>0</v>
      </c>
    </row>
    <row r="588" spans="1:65" s="2" customFormat="1" ht="16.5" customHeight="1">
      <c r="A588" s="35"/>
      <c r="B588" s="36"/>
      <c r="C588" s="188" t="s">
        <v>1980</v>
      </c>
      <c r="D588" s="188" t="s">
        <v>154</v>
      </c>
      <c r="E588" s="189" t="s">
        <v>992</v>
      </c>
      <c r="F588" s="190" t="s">
        <v>1</v>
      </c>
      <c r="G588" s="191" t="s">
        <v>1</v>
      </c>
      <c r="H588" s="192">
        <v>0</v>
      </c>
      <c r="I588" s="193"/>
      <c r="J588" s="194">
        <f>ROUND(I588*H588,2)</f>
        <v>0</v>
      </c>
      <c r="K588" s="195"/>
      <c r="L588" s="40"/>
      <c r="M588" s="196" t="s">
        <v>1</v>
      </c>
      <c r="N588" s="197" t="s">
        <v>43</v>
      </c>
      <c r="O588" s="72"/>
      <c r="P588" s="198">
        <f>O588*H588</f>
        <v>0</v>
      </c>
      <c r="Q588" s="198">
        <v>0</v>
      </c>
      <c r="R588" s="198">
        <f>Q588*H588</f>
        <v>0</v>
      </c>
      <c r="S588" s="198">
        <v>0</v>
      </c>
      <c r="T588" s="199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0" t="s">
        <v>993</v>
      </c>
      <c r="AT588" s="200" t="s">
        <v>154</v>
      </c>
      <c r="AU588" s="200" t="s">
        <v>86</v>
      </c>
      <c r="AY588" s="18" t="s">
        <v>151</v>
      </c>
      <c r="BE588" s="201">
        <f>IF(N588="základní",J588,0)</f>
        <v>0</v>
      </c>
      <c r="BF588" s="201">
        <f>IF(N588="snížená",J588,0)</f>
        <v>0</v>
      </c>
      <c r="BG588" s="201">
        <f>IF(N588="zákl. přenesená",J588,0)</f>
        <v>0</v>
      </c>
      <c r="BH588" s="201">
        <f>IF(N588="sníž. přenesená",J588,0)</f>
        <v>0</v>
      </c>
      <c r="BI588" s="201">
        <f>IF(N588="nulová",J588,0)</f>
        <v>0</v>
      </c>
      <c r="BJ588" s="18" t="s">
        <v>86</v>
      </c>
      <c r="BK588" s="201">
        <f>ROUND(I588*H588,2)</f>
        <v>0</v>
      </c>
      <c r="BL588" s="18" t="s">
        <v>993</v>
      </c>
      <c r="BM588" s="200" t="s">
        <v>1981</v>
      </c>
    </row>
    <row r="589" spans="1:65" s="2" customFormat="1" ht="117">
      <c r="A589" s="35"/>
      <c r="B589" s="36"/>
      <c r="C589" s="37"/>
      <c r="D589" s="204" t="s">
        <v>279</v>
      </c>
      <c r="E589" s="37"/>
      <c r="F589" s="246" t="s">
        <v>995</v>
      </c>
      <c r="G589" s="37"/>
      <c r="H589" s="37"/>
      <c r="I589" s="247"/>
      <c r="J589" s="37"/>
      <c r="K589" s="37"/>
      <c r="L589" s="40"/>
      <c r="M589" s="267"/>
      <c r="N589" s="268"/>
      <c r="O589" s="264"/>
      <c r="P589" s="264"/>
      <c r="Q589" s="264"/>
      <c r="R589" s="264"/>
      <c r="S589" s="264"/>
      <c r="T589" s="269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8" t="s">
        <v>279</v>
      </c>
      <c r="AU589" s="18" t="s">
        <v>86</v>
      </c>
    </row>
    <row r="590" spans="1:65" s="2" customFormat="1" ht="6.95" customHeight="1">
      <c r="A590" s="35"/>
      <c r="B590" s="55"/>
      <c r="C590" s="56"/>
      <c r="D590" s="56"/>
      <c r="E590" s="56"/>
      <c r="F590" s="56"/>
      <c r="G590" s="56"/>
      <c r="H590" s="56"/>
      <c r="I590" s="56"/>
      <c r="J590" s="56"/>
      <c r="K590" s="56"/>
      <c r="L590" s="40"/>
      <c r="M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</row>
  </sheetData>
  <sheetProtection algorithmName="SHA-512" hashValue="wmKIgjYvXr1MTNAFtEox0bblXruqJOTQ7kWixsi1Y0Tb1WERoeKoVsikjtqEvCt5xmk/QgWkQ2rr+3BrT4agzQ==" saltValue="LUJat5zJktSXtYDUM/hgtKCEugEQhCpIIBnHHY0CuofWV4hb6yH93QHkm4YCFbu/glGLu/N/dFcI9ajrdDD41g==" spinCount="100000" sheet="1" objects="1" scenarios="1" formatColumns="0" formatRows="0" autoFilter="0"/>
  <autoFilter ref="C142:K589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1982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1983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ROUND(J167,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ROUND((SUM(BE167:BE317)),  2)</f>
        <v>0</v>
      </c>
      <c r="G33" s="35"/>
      <c r="H33" s="35"/>
      <c r="I33" s="125">
        <v>0.21</v>
      </c>
      <c r="J33" s="124">
        <f>ROUND(((SUM(BE167:BE317))*I33),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ROUND((SUM(BF167:BF317)),  2)</f>
        <v>0</v>
      </c>
      <c r="G34" s="35"/>
      <c r="H34" s="35"/>
      <c r="I34" s="125">
        <v>0.15</v>
      </c>
      <c r="J34" s="124">
        <f>ROUND(((SUM(BF167:BF317))*I34),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ROUND((SUM(BG167:BG317)),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ROUND((SUM(BH167:BH317)),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ROUND((SUM(BI167:BI317)),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SO.06 - Oprava elektroinstalace a hromosvodu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SEE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J167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2:12" s="9" customFormat="1" ht="24.95" customHeight="1">
      <c r="B97" s="148"/>
      <c r="C97" s="149"/>
      <c r="D97" s="150" t="s">
        <v>1984</v>
      </c>
      <c r="E97" s="151"/>
      <c r="F97" s="151"/>
      <c r="G97" s="151"/>
      <c r="H97" s="151"/>
      <c r="I97" s="151"/>
      <c r="J97" s="152">
        <f>J168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1985</v>
      </c>
      <c r="E98" s="157"/>
      <c r="F98" s="157"/>
      <c r="G98" s="157"/>
      <c r="H98" s="157"/>
      <c r="I98" s="157"/>
      <c r="J98" s="158">
        <f>J169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1986</v>
      </c>
      <c r="E99" s="157"/>
      <c r="F99" s="157"/>
      <c r="G99" s="157"/>
      <c r="H99" s="157"/>
      <c r="I99" s="157"/>
      <c r="J99" s="158">
        <f>J171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1987</v>
      </c>
      <c r="E100" s="157"/>
      <c r="F100" s="157"/>
      <c r="G100" s="157"/>
      <c r="H100" s="157"/>
      <c r="I100" s="157"/>
      <c r="J100" s="158">
        <f>J173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1988</v>
      </c>
      <c r="E101" s="157"/>
      <c r="F101" s="157"/>
      <c r="G101" s="157"/>
      <c r="H101" s="157"/>
      <c r="I101" s="157"/>
      <c r="J101" s="158">
        <f>J175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1989</v>
      </c>
      <c r="E102" s="157"/>
      <c r="F102" s="157"/>
      <c r="G102" s="157"/>
      <c r="H102" s="157"/>
      <c r="I102" s="157"/>
      <c r="J102" s="158">
        <f>J177</f>
        <v>0</v>
      </c>
      <c r="K102" s="155"/>
      <c r="L102" s="159"/>
    </row>
    <row r="103" spans="2:12" s="9" customFormat="1" ht="24.95" customHeight="1">
      <c r="B103" s="148"/>
      <c r="C103" s="149"/>
      <c r="D103" s="150" t="s">
        <v>1990</v>
      </c>
      <c r="E103" s="151"/>
      <c r="F103" s="151"/>
      <c r="G103" s="151"/>
      <c r="H103" s="151"/>
      <c r="I103" s="151"/>
      <c r="J103" s="152">
        <f>J179</f>
        <v>0</v>
      </c>
      <c r="K103" s="149"/>
      <c r="L103" s="153"/>
    </row>
    <row r="104" spans="2:12" s="10" customFormat="1" ht="19.899999999999999" customHeight="1">
      <c r="B104" s="154"/>
      <c r="C104" s="155"/>
      <c r="D104" s="156" t="s">
        <v>1991</v>
      </c>
      <c r="E104" s="157"/>
      <c r="F104" s="157"/>
      <c r="G104" s="157"/>
      <c r="H104" s="157"/>
      <c r="I104" s="157"/>
      <c r="J104" s="158">
        <f>J180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1992</v>
      </c>
      <c r="E105" s="157"/>
      <c r="F105" s="157"/>
      <c r="G105" s="157"/>
      <c r="H105" s="157"/>
      <c r="I105" s="157"/>
      <c r="J105" s="158">
        <f>J190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1993</v>
      </c>
      <c r="E106" s="157"/>
      <c r="F106" s="157"/>
      <c r="G106" s="157"/>
      <c r="H106" s="157"/>
      <c r="I106" s="157"/>
      <c r="J106" s="158">
        <f>J192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1994</v>
      </c>
      <c r="E107" s="157"/>
      <c r="F107" s="157"/>
      <c r="G107" s="157"/>
      <c r="H107" s="157"/>
      <c r="I107" s="157"/>
      <c r="J107" s="158">
        <f>J201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1995</v>
      </c>
      <c r="E108" s="157"/>
      <c r="F108" s="157"/>
      <c r="G108" s="157"/>
      <c r="H108" s="157"/>
      <c r="I108" s="157"/>
      <c r="J108" s="158">
        <f>J203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1996</v>
      </c>
      <c r="E109" s="157"/>
      <c r="F109" s="157"/>
      <c r="G109" s="157"/>
      <c r="H109" s="157"/>
      <c r="I109" s="157"/>
      <c r="J109" s="158">
        <f>J206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1997</v>
      </c>
      <c r="E110" s="157"/>
      <c r="F110" s="157"/>
      <c r="G110" s="157"/>
      <c r="H110" s="157"/>
      <c r="I110" s="157"/>
      <c r="J110" s="158">
        <f>J209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1998</v>
      </c>
      <c r="E111" s="157"/>
      <c r="F111" s="157"/>
      <c r="G111" s="157"/>
      <c r="H111" s="157"/>
      <c r="I111" s="157"/>
      <c r="J111" s="158">
        <f>J211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1999</v>
      </c>
      <c r="E112" s="157"/>
      <c r="F112" s="157"/>
      <c r="G112" s="157"/>
      <c r="H112" s="157"/>
      <c r="I112" s="157"/>
      <c r="J112" s="158">
        <f>J214</f>
        <v>0</v>
      </c>
      <c r="K112" s="155"/>
      <c r="L112" s="159"/>
    </row>
    <row r="113" spans="2:12" s="10" customFormat="1" ht="19.899999999999999" customHeight="1">
      <c r="B113" s="154"/>
      <c r="C113" s="155"/>
      <c r="D113" s="156" t="s">
        <v>2000</v>
      </c>
      <c r="E113" s="157"/>
      <c r="F113" s="157"/>
      <c r="G113" s="157"/>
      <c r="H113" s="157"/>
      <c r="I113" s="157"/>
      <c r="J113" s="158">
        <f>J216</f>
        <v>0</v>
      </c>
      <c r="K113" s="155"/>
      <c r="L113" s="159"/>
    </row>
    <row r="114" spans="2:12" s="10" customFormat="1" ht="19.899999999999999" customHeight="1">
      <c r="B114" s="154"/>
      <c r="C114" s="155"/>
      <c r="D114" s="156" t="s">
        <v>2001</v>
      </c>
      <c r="E114" s="157"/>
      <c r="F114" s="157"/>
      <c r="G114" s="157"/>
      <c r="H114" s="157"/>
      <c r="I114" s="157"/>
      <c r="J114" s="158">
        <f>J219</f>
        <v>0</v>
      </c>
      <c r="K114" s="155"/>
      <c r="L114" s="159"/>
    </row>
    <row r="115" spans="2:12" s="10" customFormat="1" ht="19.899999999999999" customHeight="1">
      <c r="B115" s="154"/>
      <c r="C115" s="155"/>
      <c r="D115" s="156" t="s">
        <v>2002</v>
      </c>
      <c r="E115" s="157"/>
      <c r="F115" s="157"/>
      <c r="G115" s="157"/>
      <c r="H115" s="157"/>
      <c r="I115" s="157"/>
      <c r="J115" s="158">
        <f>J221</f>
        <v>0</v>
      </c>
      <c r="K115" s="155"/>
      <c r="L115" s="159"/>
    </row>
    <row r="116" spans="2:12" s="10" customFormat="1" ht="19.899999999999999" customHeight="1">
      <c r="B116" s="154"/>
      <c r="C116" s="155"/>
      <c r="D116" s="156" t="s">
        <v>2003</v>
      </c>
      <c r="E116" s="157"/>
      <c r="F116" s="157"/>
      <c r="G116" s="157"/>
      <c r="H116" s="157"/>
      <c r="I116" s="157"/>
      <c r="J116" s="158">
        <f>J224</f>
        <v>0</v>
      </c>
      <c r="K116" s="155"/>
      <c r="L116" s="159"/>
    </row>
    <row r="117" spans="2:12" s="10" customFormat="1" ht="19.899999999999999" customHeight="1">
      <c r="B117" s="154"/>
      <c r="C117" s="155"/>
      <c r="D117" s="156" t="s">
        <v>2004</v>
      </c>
      <c r="E117" s="157"/>
      <c r="F117" s="157"/>
      <c r="G117" s="157"/>
      <c r="H117" s="157"/>
      <c r="I117" s="157"/>
      <c r="J117" s="158">
        <f>J226</f>
        <v>0</v>
      </c>
      <c r="K117" s="155"/>
      <c r="L117" s="159"/>
    </row>
    <row r="118" spans="2:12" s="10" customFormat="1" ht="19.899999999999999" customHeight="1">
      <c r="B118" s="154"/>
      <c r="C118" s="155"/>
      <c r="D118" s="156" t="s">
        <v>2005</v>
      </c>
      <c r="E118" s="157"/>
      <c r="F118" s="157"/>
      <c r="G118" s="157"/>
      <c r="H118" s="157"/>
      <c r="I118" s="157"/>
      <c r="J118" s="158">
        <f>J236</f>
        <v>0</v>
      </c>
      <c r="K118" s="155"/>
      <c r="L118" s="159"/>
    </row>
    <row r="119" spans="2:12" s="10" customFormat="1" ht="19.899999999999999" customHeight="1">
      <c r="B119" s="154"/>
      <c r="C119" s="155"/>
      <c r="D119" s="156" t="s">
        <v>2006</v>
      </c>
      <c r="E119" s="157"/>
      <c r="F119" s="157"/>
      <c r="G119" s="157"/>
      <c r="H119" s="157"/>
      <c r="I119" s="157"/>
      <c r="J119" s="158">
        <f>J244</f>
        <v>0</v>
      </c>
      <c r="K119" s="155"/>
      <c r="L119" s="159"/>
    </row>
    <row r="120" spans="2:12" s="10" customFormat="1" ht="19.899999999999999" customHeight="1">
      <c r="B120" s="154"/>
      <c r="C120" s="155"/>
      <c r="D120" s="156" t="s">
        <v>2007</v>
      </c>
      <c r="E120" s="157"/>
      <c r="F120" s="157"/>
      <c r="G120" s="157"/>
      <c r="H120" s="157"/>
      <c r="I120" s="157"/>
      <c r="J120" s="158">
        <f>J246</f>
        <v>0</v>
      </c>
      <c r="K120" s="155"/>
      <c r="L120" s="159"/>
    </row>
    <row r="121" spans="2:12" s="10" customFormat="1" ht="19.899999999999999" customHeight="1">
      <c r="B121" s="154"/>
      <c r="C121" s="155"/>
      <c r="D121" s="156" t="s">
        <v>2008</v>
      </c>
      <c r="E121" s="157"/>
      <c r="F121" s="157"/>
      <c r="G121" s="157"/>
      <c r="H121" s="157"/>
      <c r="I121" s="157"/>
      <c r="J121" s="158">
        <f>J249</f>
        <v>0</v>
      </c>
      <c r="K121" s="155"/>
      <c r="L121" s="159"/>
    </row>
    <row r="122" spans="2:12" s="10" customFormat="1" ht="19.899999999999999" customHeight="1">
      <c r="B122" s="154"/>
      <c r="C122" s="155"/>
      <c r="D122" s="156" t="s">
        <v>2009</v>
      </c>
      <c r="E122" s="157"/>
      <c r="F122" s="157"/>
      <c r="G122" s="157"/>
      <c r="H122" s="157"/>
      <c r="I122" s="157"/>
      <c r="J122" s="158">
        <f>J250</f>
        <v>0</v>
      </c>
      <c r="K122" s="155"/>
      <c r="L122" s="159"/>
    </row>
    <row r="123" spans="2:12" s="10" customFormat="1" ht="19.899999999999999" customHeight="1">
      <c r="B123" s="154"/>
      <c r="C123" s="155"/>
      <c r="D123" s="156" t="s">
        <v>2010</v>
      </c>
      <c r="E123" s="157"/>
      <c r="F123" s="157"/>
      <c r="G123" s="157"/>
      <c r="H123" s="157"/>
      <c r="I123" s="157"/>
      <c r="J123" s="158">
        <f>J253</f>
        <v>0</v>
      </c>
      <c r="K123" s="155"/>
      <c r="L123" s="159"/>
    </row>
    <row r="124" spans="2:12" s="9" customFormat="1" ht="24.95" customHeight="1">
      <c r="B124" s="148"/>
      <c r="C124" s="149"/>
      <c r="D124" s="150" t="s">
        <v>2011</v>
      </c>
      <c r="E124" s="151"/>
      <c r="F124" s="151"/>
      <c r="G124" s="151"/>
      <c r="H124" s="151"/>
      <c r="I124" s="151"/>
      <c r="J124" s="152">
        <f>J256</f>
        <v>0</v>
      </c>
      <c r="K124" s="149"/>
      <c r="L124" s="153"/>
    </row>
    <row r="125" spans="2:12" s="10" customFormat="1" ht="19.899999999999999" customHeight="1">
      <c r="B125" s="154"/>
      <c r="C125" s="155"/>
      <c r="D125" s="156" t="s">
        <v>2012</v>
      </c>
      <c r="E125" s="157"/>
      <c r="F125" s="157"/>
      <c r="G125" s="157"/>
      <c r="H125" s="157"/>
      <c r="I125" s="157"/>
      <c r="J125" s="158">
        <f>J257</f>
        <v>0</v>
      </c>
      <c r="K125" s="155"/>
      <c r="L125" s="159"/>
    </row>
    <row r="126" spans="2:12" s="10" customFormat="1" ht="19.899999999999999" customHeight="1">
      <c r="B126" s="154"/>
      <c r="C126" s="155"/>
      <c r="D126" s="156" t="s">
        <v>2013</v>
      </c>
      <c r="E126" s="157"/>
      <c r="F126" s="157"/>
      <c r="G126" s="157"/>
      <c r="H126" s="157"/>
      <c r="I126" s="157"/>
      <c r="J126" s="158">
        <f>J260</f>
        <v>0</v>
      </c>
      <c r="K126" s="155"/>
      <c r="L126" s="159"/>
    </row>
    <row r="127" spans="2:12" s="10" customFormat="1" ht="19.899999999999999" customHeight="1">
      <c r="B127" s="154"/>
      <c r="C127" s="155"/>
      <c r="D127" s="156" t="s">
        <v>2014</v>
      </c>
      <c r="E127" s="157"/>
      <c r="F127" s="157"/>
      <c r="G127" s="157"/>
      <c r="H127" s="157"/>
      <c r="I127" s="157"/>
      <c r="J127" s="158">
        <f>J263</f>
        <v>0</v>
      </c>
      <c r="K127" s="155"/>
      <c r="L127" s="159"/>
    </row>
    <row r="128" spans="2:12" s="10" customFormat="1" ht="19.899999999999999" customHeight="1">
      <c r="B128" s="154"/>
      <c r="C128" s="155"/>
      <c r="D128" s="156" t="s">
        <v>2015</v>
      </c>
      <c r="E128" s="157"/>
      <c r="F128" s="157"/>
      <c r="G128" s="157"/>
      <c r="H128" s="157"/>
      <c r="I128" s="157"/>
      <c r="J128" s="158">
        <f>J266</f>
        <v>0</v>
      </c>
      <c r="K128" s="155"/>
      <c r="L128" s="159"/>
    </row>
    <row r="129" spans="2:12" s="10" customFormat="1" ht="19.899999999999999" customHeight="1">
      <c r="B129" s="154"/>
      <c r="C129" s="155"/>
      <c r="D129" s="156" t="s">
        <v>2016</v>
      </c>
      <c r="E129" s="157"/>
      <c r="F129" s="157"/>
      <c r="G129" s="157"/>
      <c r="H129" s="157"/>
      <c r="I129" s="157"/>
      <c r="J129" s="158">
        <f>J273</f>
        <v>0</v>
      </c>
      <c r="K129" s="155"/>
      <c r="L129" s="159"/>
    </row>
    <row r="130" spans="2:12" s="10" customFormat="1" ht="19.899999999999999" customHeight="1">
      <c r="B130" s="154"/>
      <c r="C130" s="155"/>
      <c r="D130" s="156" t="s">
        <v>2017</v>
      </c>
      <c r="E130" s="157"/>
      <c r="F130" s="157"/>
      <c r="G130" s="157"/>
      <c r="H130" s="157"/>
      <c r="I130" s="157"/>
      <c r="J130" s="158">
        <f>J276</f>
        <v>0</v>
      </c>
      <c r="K130" s="155"/>
      <c r="L130" s="159"/>
    </row>
    <row r="131" spans="2:12" s="10" customFormat="1" ht="19.899999999999999" customHeight="1">
      <c r="B131" s="154"/>
      <c r="C131" s="155"/>
      <c r="D131" s="156" t="s">
        <v>2018</v>
      </c>
      <c r="E131" s="157"/>
      <c r="F131" s="157"/>
      <c r="G131" s="157"/>
      <c r="H131" s="157"/>
      <c r="I131" s="157"/>
      <c r="J131" s="158">
        <f>J282</f>
        <v>0</v>
      </c>
      <c r="K131" s="155"/>
      <c r="L131" s="159"/>
    </row>
    <row r="132" spans="2:12" s="10" customFormat="1" ht="19.899999999999999" customHeight="1">
      <c r="B132" s="154"/>
      <c r="C132" s="155"/>
      <c r="D132" s="156" t="s">
        <v>2019</v>
      </c>
      <c r="E132" s="157"/>
      <c r="F132" s="157"/>
      <c r="G132" s="157"/>
      <c r="H132" s="157"/>
      <c r="I132" s="157"/>
      <c r="J132" s="158">
        <f>J284</f>
        <v>0</v>
      </c>
      <c r="K132" s="155"/>
      <c r="L132" s="159"/>
    </row>
    <row r="133" spans="2:12" s="10" customFormat="1" ht="19.899999999999999" customHeight="1">
      <c r="B133" s="154"/>
      <c r="C133" s="155"/>
      <c r="D133" s="156" t="s">
        <v>2008</v>
      </c>
      <c r="E133" s="157"/>
      <c r="F133" s="157"/>
      <c r="G133" s="157"/>
      <c r="H133" s="157"/>
      <c r="I133" s="157"/>
      <c r="J133" s="158">
        <f>J286</f>
        <v>0</v>
      </c>
      <c r="K133" s="155"/>
      <c r="L133" s="159"/>
    </row>
    <row r="134" spans="2:12" s="9" customFormat="1" ht="24.95" customHeight="1">
      <c r="B134" s="148"/>
      <c r="C134" s="149"/>
      <c r="D134" s="150" t="s">
        <v>2020</v>
      </c>
      <c r="E134" s="151"/>
      <c r="F134" s="151"/>
      <c r="G134" s="151"/>
      <c r="H134" s="151"/>
      <c r="I134" s="151"/>
      <c r="J134" s="152">
        <f>J290</f>
        <v>0</v>
      </c>
      <c r="K134" s="149"/>
      <c r="L134" s="153"/>
    </row>
    <row r="135" spans="2:12" s="10" customFormat="1" ht="19.899999999999999" customHeight="1">
      <c r="B135" s="154"/>
      <c r="C135" s="155"/>
      <c r="D135" s="156" t="s">
        <v>2021</v>
      </c>
      <c r="E135" s="157"/>
      <c r="F135" s="157"/>
      <c r="G135" s="157"/>
      <c r="H135" s="157"/>
      <c r="I135" s="157"/>
      <c r="J135" s="158">
        <f>J291</f>
        <v>0</v>
      </c>
      <c r="K135" s="155"/>
      <c r="L135" s="159"/>
    </row>
    <row r="136" spans="2:12" s="10" customFormat="1" ht="19.899999999999999" customHeight="1">
      <c r="B136" s="154"/>
      <c r="C136" s="155"/>
      <c r="D136" s="156" t="s">
        <v>2022</v>
      </c>
      <c r="E136" s="157"/>
      <c r="F136" s="157"/>
      <c r="G136" s="157"/>
      <c r="H136" s="157"/>
      <c r="I136" s="157"/>
      <c r="J136" s="158">
        <f>J295</f>
        <v>0</v>
      </c>
      <c r="K136" s="155"/>
      <c r="L136" s="159"/>
    </row>
    <row r="137" spans="2:12" s="10" customFormat="1" ht="19.899999999999999" customHeight="1">
      <c r="B137" s="154"/>
      <c r="C137" s="155"/>
      <c r="D137" s="156" t="s">
        <v>2023</v>
      </c>
      <c r="E137" s="157"/>
      <c r="F137" s="157"/>
      <c r="G137" s="157"/>
      <c r="H137" s="157"/>
      <c r="I137" s="157"/>
      <c r="J137" s="158">
        <f>J297</f>
        <v>0</v>
      </c>
      <c r="K137" s="155"/>
      <c r="L137" s="159"/>
    </row>
    <row r="138" spans="2:12" s="10" customFormat="1" ht="19.899999999999999" customHeight="1">
      <c r="B138" s="154"/>
      <c r="C138" s="155"/>
      <c r="D138" s="156" t="s">
        <v>2024</v>
      </c>
      <c r="E138" s="157"/>
      <c r="F138" s="157"/>
      <c r="G138" s="157"/>
      <c r="H138" s="157"/>
      <c r="I138" s="157"/>
      <c r="J138" s="158">
        <f>J299</f>
        <v>0</v>
      </c>
      <c r="K138" s="155"/>
      <c r="L138" s="159"/>
    </row>
    <row r="139" spans="2:12" s="10" customFormat="1" ht="19.899999999999999" customHeight="1">
      <c r="B139" s="154"/>
      <c r="C139" s="155"/>
      <c r="D139" s="156" t="s">
        <v>2025</v>
      </c>
      <c r="E139" s="157"/>
      <c r="F139" s="157"/>
      <c r="G139" s="157"/>
      <c r="H139" s="157"/>
      <c r="I139" s="157"/>
      <c r="J139" s="158">
        <f>J301</f>
        <v>0</v>
      </c>
      <c r="K139" s="155"/>
      <c r="L139" s="159"/>
    </row>
    <row r="140" spans="2:12" s="9" customFormat="1" ht="24.95" customHeight="1">
      <c r="B140" s="148"/>
      <c r="C140" s="149"/>
      <c r="D140" s="150" t="s">
        <v>2026</v>
      </c>
      <c r="E140" s="151"/>
      <c r="F140" s="151"/>
      <c r="G140" s="151"/>
      <c r="H140" s="151"/>
      <c r="I140" s="151"/>
      <c r="J140" s="152">
        <f>J304</f>
        <v>0</v>
      </c>
      <c r="K140" s="149"/>
      <c r="L140" s="153"/>
    </row>
    <row r="141" spans="2:12" s="10" customFormat="1" ht="19.899999999999999" customHeight="1">
      <c r="B141" s="154"/>
      <c r="C141" s="155"/>
      <c r="D141" s="156" t="s">
        <v>2027</v>
      </c>
      <c r="E141" s="157"/>
      <c r="F141" s="157"/>
      <c r="G141" s="157"/>
      <c r="H141" s="157"/>
      <c r="I141" s="157"/>
      <c r="J141" s="158">
        <f>J305</f>
        <v>0</v>
      </c>
      <c r="K141" s="155"/>
      <c r="L141" s="159"/>
    </row>
    <row r="142" spans="2:12" s="10" customFormat="1" ht="19.899999999999999" customHeight="1">
      <c r="B142" s="154"/>
      <c r="C142" s="155"/>
      <c r="D142" s="156" t="s">
        <v>2028</v>
      </c>
      <c r="E142" s="157"/>
      <c r="F142" s="157"/>
      <c r="G142" s="157"/>
      <c r="H142" s="157"/>
      <c r="I142" s="157"/>
      <c r="J142" s="158">
        <f>J307</f>
        <v>0</v>
      </c>
      <c r="K142" s="155"/>
      <c r="L142" s="159"/>
    </row>
    <row r="143" spans="2:12" s="10" customFormat="1" ht="19.899999999999999" customHeight="1">
      <c r="B143" s="154"/>
      <c r="C143" s="155"/>
      <c r="D143" s="156" t="s">
        <v>2029</v>
      </c>
      <c r="E143" s="157"/>
      <c r="F143" s="157"/>
      <c r="G143" s="157"/>
      <c r="H143" s="157"/>
      <c r="I143" s="157"/>
      <c r="J143" s="158">
        <f>J309</f>
        <v>0</v>
      </c>
      <c r="K143" s="155"/>
      <c r="L143" s="159"/>
    </row>
    <row r="144" spans="2:12" s="9" customFormat="1" ht="24.95" customHeight="1">
      <c r="B144" s="148"/>
      <c r="C144" s="149"/>
      <c r="D144" s="150" t="s">
        <v>2030</v>
      </c>
      <c r="E144" s="151"/>
      <c r="F144" s="151"/>
      <c r="G144" s="151"/>
      <c r="H144" s="151"/>
      <c r="I144" s="151"/>
      <c r="J144" s="152">
        <f>J311</f>
        <v>0</v>
      </c>
      <c r="K144" s="149"/>
      <c r="L144" s="153"/>
    </row>
    <row r="145" spans="1:31" s="10" customFormat="1" ht="19.899999999999999" customHeight="1">
      <c r="B145" s="154"/>
      <c r="C145" s="155"/>
      <c r="D145" s="156" t="s">
        <v>2031</v>
      </c>
      <c r="E145" s="157"/>
      <c r="F145" s="157"/>
      <c r="G145" s="157"/>
      <c r="H145" s="157"/>
      <c r="I145" s="157"/>
      <c r="J145" s="158">
        <f>J312</f>
        <v>0</v>
      </c>
      <c r="K145" s="155"/>
      <c r="L145" s="159"/>
    </row>
    <row r="146" spans="1:31" s="10" customFormat="1" ht="19.899999999999999" customHeight="1">
      <c r="B146" s="154"/>
      <c r="C146" s="155"/>
      <c r="D146" s="156" t="s">
        <v>2032</v>
      </c>
      <c r="E146" s="157"/>
      <c r="F146" s="157"/>
      <c r="G146" s="157"/>
      <c r="H146" s="157"/>
      <c r="I146" s="157"/>
      <c r="J146" s="158">
        <f>J314</f>
        <v>0</v>
      </c>
      <c r="K146" s="155"/>
      <c r="L146" s="159"/>
    </row>
    <row r="147" spans="1:31" s="10" customFormat="1" ht="19.899999999999999" customHeight="1">
      <c r="B147" s="154"/>
      <c r="C147" s="155"/>
      <c r="D147" s="156" t="s">
        <v>2033</v>
      </c>
      <c r="E147" s="157"/>
      <c r="F147" s="157"/>
      <c r="G147" s="157"/>
      <c r="H147" s="157"/>
      <c r="I147" s="157"/>
      <c r="J147" s="158">
        <f>J316</f>
        <v>0</v>
      </c>
      <c r="K147" s="155"/>
      <c r="L147" s="159"/>
    </row>
    <row r="148" spans="1:31" s="2" customFormat="1" ht="21.75" customHeight="1">
      <c r="A148" s="35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31" s="2" customFormat="1" ht="6.95" customHeight="1">
      <c r="A149" s="35"/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3" spans="1:31" s="2" customFormat="1" ht="6.95" customHeight="1">
      <c r="A153" s="35"/>
      <c r="B153" s="57"/>
      <c r="C153" s="58"/>
      <c r="D153" s="58"/>
      <c r="E153" s="58"/>
      <c r="F153" s="58"/>
      <c r="G153" s="58"/>
      <c r="H153" s="58"/>
      <c r="I153" s="58"/>
      <c r="J153" s="58"/>
      <c r="K153" s="58"/>
      <c r="L153" s="52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  <row r="154" spans="1:31" s="2" customFormat="1" ht="24.95" customHeight="1">
      <c r="A154" s="35"/>
      <c r="B154" s="36"/>
      <c r="C154" s="24" t="s">
        <v>136</v>
      </c>
      <c r="D154" s="37"/>
      <c r="E154" s="37"/>
      <c r="F154" s="37"/>
      <c r="G154" s="37"/>
      <c r="H154" s="37"/>
      <c r="I154" s="37"/>
      <c r="J154" s="37"/>
      <c r="K154" s="37"/>
      <c r="L154" s="52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  <row r="155" spans="1:31" s="2" customFormat="1" ht="6.95" customHeight="1">
      <c r="A155" s="35"/>
      <c r="B155" s="36"/>
      <c r="C155" s="37"/>
      <c r="D155" s="37"/>
      <c r="E155" s="37"/>
      <c r="F155" s="37"/>
      <c r="G155" s="37"/>
      <c r="H155" s="37"/>
      <c r="I155" s="37"/>
      <c r="J155" s="37"/>
      <c r="K155" s="37"/>
      <c r="L155" s="52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  <row r="156" spans="1:31" s="2" customFormat="1" ht="12" customHeight="1">
      <c r="A156" s="35"/>
      <c r="B156" s="36"/>
      <c r="C156" s="30" t="s">
        <v>16</v>
      </c>
      <c r="D156" s="37"/>
      <c r="E156" s="37"/>
      <c r="F156" s="37"/>
      <c r="G156" s="37"/>
      <c r="H156" s="37"/>
      <c r="I156" s="37"/>
      <c r="J156" s="37"/>
      <c r="K156" s="37"/>
      <c r="L156" s="52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  <row r="157" spans="1:31" s="2" customFormat="1" ht="16.5" customHeight="1">
      <c r="A157" s="35"/>
      <c r="B157" s="36"/>
      <c r="C157" s="37"/>
      <c r="D157" s="37"/>
      <c r="E157" s="320" t="str">
        <f>E7</f>
        <v>Sázava ON - oprava</v>
      </c>
      <c r="F157" s="321"/>
      <c r="G157" s="321"/>
      <c r="H157" s="321"/>
      <c r="I157" s="37"/>
      <c r="J157" s="37"/>
      <c r="K157" s="37"/>
      <c r="L157" s="52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  <row r="158" spans="1:31" s="2" customFormat="1" ht="12" customHeight="1">
      <c r="A158" s="35"/>
      <c r="B158" s="36"/>
      <c r="C158" s="30" t="s">
        <v>111</v>
      </c>
      <c r="D158" s="37"/>
      <c r="E158" s="37"/>
      <c r="F158" s="37"/>
      <c r="G158" s="37"/>
      <c r="H158" s="37"/>
      <c r="I158" s="37"/>
      <c r="J158" s="37"/>
      <c r="K158" s="37"/>
      <c r="L158" s="52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  <row r="159" spans="1:31" s="2" customFormat="1" ht="16.5" customHeight="1">
      <c r="A159" s="35"/>
      <c r="B159" s="36"/>
      <c r="C159" s="37"/>
      <c r="D159" s="37"/>
      <c r="E159" s="272" t="str">
        <f>E9</f>
        <v>SO.06 - Oprava elektroinstalace a hromosvodu</v>
      </c>
      <c r="F159" s="322"/>
      <c r="G159" s="322"/>
      <c r="H159" s="322"/>
      <c r="I159" s="37"/>
      <c r="J159" s="37"/>
      <c r="K159" s="37"/>
      <c r="L159" s="52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  <row r="160" spans="1:31" s="2" customFormat="1" ht="6.95" customHeight="1">
      <c r="A160" s="35"/>
      <c r="B160" s="36"/>
      <c r="C160" s="37"/>
      <c r="D160" s="37"/>
      <c r="E160" s="37"/>
      <c r="F160" s="37"/>
      <c r="G160" s="37"/>
      <c r="H160" s="37"/>
      <c r="I160" s="37"/>
      <c r="J160" s="37"/>
      <c r="K160" s="37"/>
      <c r="L160" s="52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  <row r="161" spans="1:65" s="2" customFormat="1" ht="12" customHeight="1">
      <c r="A161" s="35"/>
      <c r="B161" s="36"/>
      <c r="C161" s="30" t="s">
        <v>20</v>
      </c>
      <c r="D161" s="37"/>
      <c r="E161" s="37"/>
      <c r="F161" s="28" t="str">
        <f>F12</f>
        <v>Sázava</v>
      </c>
      <c r="G161" s="37"/>
      <c r="H161" s="37"/>
      <c r="I161" s="30" t="s">
        <v>22</v>
      </c>
      <c r="J161" s="67" t="str">
        <f>IF(J12="","",J12)</f>
        <v>5. 3. 2021</v>
      </c>
      <c r="K161" s="37"/>
      <c r="L161" s="52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  <row r="162" spans="1:65" s="2" customFormat="1" ht="6.95" customHeight="1">
      <c r="A162" s="35"/>
      <c r="B162" s="36"/>
      <c r="C162" s="37"/>
      <c r="D162" s="37"/>
      <c r="E162" s="37"/>
      <c r="F162" s="37"/>
      <c r="G162" s="37"/>
      <c r="H162" s="37"/>
      <c r="I162" s="37"/>
      <c r="J162" s="37"/>
      <c r="K162" s="37"/>
      <c r="L162" s="52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  <row r="163" spans="1:65" s="2" customFormat="1" ht="15.2" customHeight="1">
      <c r="A163" s="35"/>
      <c r="B163" s="36"/>
      <c r="C163" s="30" t="s">
        <v>24</v>
      </c>
      <c r="D163" s="37"/>
      <c r="E163" s="37"/>
      <c r="F163" s="28" t="str">
        <f>E15</f>
        <v>Správa železnic, státní organizace</v>
      </c>
      <c r="G163" s="37"/>
      <c r="H163" s="37"/>
      <c r="I163" s="30" t="s">
        <v>32</v>
      </c>
      <c r="J163" s="33" t="str">
        <f>E21</f>
        <v xml:space="preserve"> </v>
      </c>
      <c r="K163" s="37"/>
      <c r="L163" s="52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  <row r="164" spans="1:65" s="2" customFormat="1" ht="15.2" customHeight="1">
      <c r="A164" s="35"/>
      <c r="B164" s="36"/>
      <c r="C164" s="30" t="s">
        <v>30</v>
      </c>
      <c r="D164" s="37"/>
      <c r="E164" s="37"/>
      <c r="F164" s="28" t="str">
        <f>IF(E18="","",E18)</f>
        <v>Vyplň údaj</v>
      </c>
      <c r="G164" s="37"/>
      <c r="H164" s="37"/>
      <c r="I164" s="30" t="s">
        <v>35</v>
      </c>
      <c r="J164" s="33" t="str">
        <f>E24</f>
        <v>SEE</v>
      </c>
      <c r="K164" s="37"/>
      <c r="L164" s="52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  <row r="165" spans="1:65" s="2" customFormat="1" ht="10.35" customHeight="1">
      <c r="A165" s="35"/>
      <c r="B165" s="36"/>
      <c r="C165" s="37"/>
      <c r="D165" s="37"/>
      <c r="E165" s="37"/>
      <c r="F165" s="37"/>
      <c r="G165" s="37"/>
      <c r="H165" s="37"/>
      <c r="I165" s="37"/>
      <c r="J165" s="37"/>
      <c r="K165" s="37"/>
      <c r="L165" s="52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  <row r="166" spans="1:65" s="11" customFormat="1" ht="29.25" customHeight="1">
      <c r="A166" s="160"/>
      <c r="B166" s="161"/>
      <c r="C166" s="162" t="s">
        <v>137</v>
      </c>
      <c r="D166" s="163" t="s">
        <v>63</v>
      </c>
      <c r="E166" s="163" t="s">
        <v>59</v>
      </c>
      <c r="F166" s="163" t="s">
        <v>60</v>
      </c>
      <c r="G166" s="163" t="s">
        <v>138</v>
      </c>
      <c r="H166" s="163" t="s">
        <v>139</v>
      </c>
      <c r="I166" s="163" t="s">
        <v>140</v>
      </c>
      <c r="J166" s="164" t="s">
        <v>115</v>
      </c>
      <c r="K166" s="165" t="s">
        <v>141</v>
      </c>
      <c r="L166" s="166"/>
      <c r="M166" s="76" t="s">
        <v>1</v>
      </c>
      <c r="N166" s="77" t="s">
        <v>42</v>
      </c>
      <c r="O166" s="77" t="s">
        <v>142</v>
      </c>
      <c r="P166" s="77" t="s">
        <v>143</v>
      </c>
      <c r="Q166" s="77" t="s">
        <v>144</v>
      </c>
      <c r="R166" s="77" t="s">
        <v>145</v>
      </c>
      <c r="S166" s="77" t="s">
        <v>146</v>
      </c>
      <c r="T166" s="78" t="s">
        <v>147</v>
      </c>
      <c r="U166" s="160"/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/>
    </row>
    <row r="167" spans="1:65" s="2" customFormat="1" ht="22.9" customHeight="1">
      <c r="A167" s="35"/>
      <c r="B167" s="36"/>
      <c r="C167" s="83" t="s">
        <v>148</v>
      </c>
      <c r="D167" s="37"/>
      <c r="E167" s="37"/>
      <c r="F167" s="37"/>
      <c r="G167" s="37"/>
      <c r="H167" s="37"/>
      <c r="I167" s="37"/>
      <c r="J167" s="167">
        <f>BK167</f>
        <v>0</v>
      </c>
      <c r="K167" s="37"/>
      <c r="L167" s="40"/>
      <c r="M167" s="79"/>
      <c r="N167" s="168"/>
      <c r="O167" s="80"/>
      <c r="P167" s="169">
        <f>P168+P179+P256+P290+P304+P311</f>
        <v>0</v>
      </c>
      <c r="Q167" s="80"/>
      <c r="R167" s="169">
        <f>R168+R179+R256+R290+R304+R311</f>
        <v>0</v>
      </c>
      <c r="S167" s="80"/>
      <c r="T167" s="170">
        <f>T168+T179+T256+T290+T304+T311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77</v>
      </c>
      <c r="AU167" s="18" t="s">
        <v>117</v>
      </c>
      <c r="BK167" s="171">
        <f>BK168+BK179+BK256+BK290+BK304+BK311</f>
        <v>0</v>
      </c>
    </row>
    <row r="168" spans="1:65" s="12" customFormat="1" ht="25.9" customHeight="1">
      <c r="B168" s="172"/>
      <c r="C168" s="173"/>
      <c r="D168" s="174" t="s">
        <v>77</v>
      </c>
      <c r="E168" s="175" t="s">
        <v>2034</v>
      </c>
      <c r="F168" s="175" t="s">
        <v>2035</v>
      </c>
      <c r="G168" s="173"/>
      <c r="H168" s="173"/>
      <c r="I168" s="176"/>
      <c r="J168" s="177">
        <f>BK168</f>
        <v>0</v>
      </c>
      <c r="K168" s="173"/>
      <c r="L168" s="178"/>
      <c r="M168" s="179"/>
      <c r="N168" s="180"/>
      <c r="O168" s="180"/>
      <c r="P168" s="181">
        <f>P169+P171+P173+P175+P177</f>
        <v>0</v>
      </c>
      <c r="Q168" s="180"/>
      <c r="R168" s="181">
        <f>R169+R171+R173+R175+R177</f>
        <v>0</v>
      </c>
      <c r="S168" s="180"/>
      <c r="T168" s="182">
        <f>T169+T171+T173+T175+T177</f>
        <v>0</v>
      </c>
      <c r="AR168" s="183" t="s">
        <v>86</v>
      </c>
      <c r="AT168" s="184" t="s">
        <v>77</v>
      </c>
      <c r="AU168" s="184" t="s">
        <v>78</v>
      </c>
      <c r="AY168" s="183" t="s">
        <v>151</v>
      </c>
      <c r="BK168" s="185">
        <f>BK169+BK171+BK173+BK175+BK177</f>
        <v>0</v>
      </c>
    </row>
    <row r="169" spans="1:65" s="12" customFormat="1" ht="22.9" customHeight="1">
      <c r="B169" s="172"/>
      <c r="C169" s="173"/>
      <c r="D169" s="174" t="s">
        <v>77</v>
      </c>
      <c r="E169" s="186" t="s">
        <v>2036</v>
      </c>
      <c r="F169" s="186" t="s">
        <v>2037</v>
      </c>
      <c r="G169" s="173"/>
      <c r="H169" s="173"/>
      <c r="I169" s="176"/>
      <c r="J169" s="187">
        <f>BK169</f>
        <v>0</v>
      </c>
      <c r="K169" s="173"/>
      <c r="L169" s="178"/>
      <c r="M169" s="179"/>
      <c r="N169" s="180"/>
      <c r="O169" s="180"/>
      <c r="P169" s="181">
        <f>P170</f>
        <v>0</v>
      </c>
      <c r="Q169" s="180"/>
      <c r="R169" s="181">
        <f>R170</f>
        <v>0</v>
      </c>
      <c r="S169" s="180"/>
      <c r="T169" s="182">
        <f>T170</f>
        <v>0</v>
      </c>
      <c r="AR169" s="183" t="s">
        <v>86</v>
      </c>
      <c r="AT169" s="184" t="s">
        <v>77</v>
      </c>
      <c r="AU169" s="184" t="s">
        <v>86</v>
      </c>
      <c r="AY169" s="183" t="s">
        <v>151</v>
      </c>
      <c r="BK169" s="185">
        <f>BK170</f>
        <v>0</v>
      </c>
    </row>
    <row r="170" spans="1:65" s="2" customFormat="1" ht="21.75" customHeight="1">
      <c r="A170" s="35"/>
      <c r="B170" s="36"/>
      <c r="C170" s="188" t="s">
        <v>86</v>
      </c>
      <c r="D170" s="188" t="s">
        <v>154</v>
      </c>
      <c r="E170" s="189" t="s">
        <v>2038</v>
      </c>
      <c r="F170" s="190" t="s">
        <v>2039</v>
      </c>
      <c r="G170" s="191" t="s">
        <v>299</v>
      </c>
      <c r="H170" s="192">
        <v>1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43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158</v>
      </c>
      <c r="AT170" s="200" t="s">
        <v>154</v>
      </c>
      <c r="AU170" s="200" t="s">
        <v>88</v>
      </c>
      <c r="AY170" s="18" t="s">
        <v>151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86</v>
      </c>
      <c r="BK170" s="201">
        <f>ROUND(I170*H170,2)</f>
        <v>0</v>
      </c>
      <c r="BL170" s="18" t="s">
        <v>158</v>
      </c>
      <c r="BM170" s="200" t="s">
        <v>88</v>
      </c>
    </row>
    <row r="171" spans="1:65" s="12" customFormat="1" ht="22.9" customHeight="1">
      <c r="B171" s="172"/>
      <c r="C171" s="173"/>
      <c r="D171" s="174" t="s">
        <v>77</v>
      </c>
      <c r="E171" s="186" t="s">
        <v>2040</v>
      </c>
      <c r="F171" s="186" t="s">
        <v>2041</v>
      </c>
      <c r="G171" s="173"/>
      <c r="H171" s="173"/>
      <c r="I171" s="176"/>
      <c r="J171" s="187">
        <f>BK171</f>
        <v>0</v>
      </c>
      <c r="K171" s="173"/>
      <c r="L171" s="178"/>
      <c r="M171" s="179"/>
      <c r="N171" s="180"/>
      <c r="O171" s="180"/>
      <c r="P171" s="181">
        <f>P172</f>
        <v>0</v>
      </c>
      <c r="Q171" s="180"/>
      <c r="R171" s="181">
        <f>R172</f>
        <v>0</v>
      </c>
      <c r="S171" s="180"/>
      <c r="T171" s="182">
        <f>T172</f>
        <v>0</v>
      </c>
      <c r="AR171" s="183" t="s">
        <v>86</v>
      </c>
      <c r="AT171" s="184" t="s">
        <v>77</v>
      </c>
      <c r="AU171" s="184" t="s">
        <v>86</v>
      </c>
      <c r="AY171" s="183" t="s">
        <v>151</v>
      </c>
      <c r="BK171" s="185">
        <f>BK172</f>
        <v>0</v>
      </c>
    </row>
    <row r="172" spans="1:65" s="2" customFormat="1" ht="21.75" customHeight="1">
      <c r="A172" s="35"/>
      <c r="B172" s="36"/>
      <c r="C172" s="188" t="s">
        <v>88</v>
      </c>
      <c r="D172" s="188" t="s">
        <v>154</v>
      </c>
      <c r="E172" s="189" t="s">
        <v>2042</v>
      </c>
      <c r="F172" s="190" t="s">
        <v>2043</v>
      </c>
      <c r="G172" s="191" t="s">
        <v>299</v>
      </c>
      <c r="H172" s="192">
        <v>1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43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158</v>
      </c>
      <c r="AT172" s="200" t="s">
        <v>154</v>
      </c>
      <c r="AU172" s="200" t="s">
        <v>88</v>
      </c>
      <c r="AY172" s="18" t="s">
        <v>151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86</v>
      </c>
      <c r="BK172" s="201">
        <f>ROUND(I172*H172,2)</f>
        <v>0</v>
      </c>
      <c r="BL172" s="18" t="s">
        <v>158</v>
      </c>
      <c r="BM172" s="200" t="s">
        <v>158</v>
      </c>
    </row>
    <row r="173" spans="1:65" s="12" customFormat="1" ht="22.9" customHeight="1">
      <c r="B173" s="172"/>
      <c r="C173" s="173"/>
      <c r="D173" s="174" t="s">
        <v>77</v>
      </c>
      <c r="E173" s="186" t="s">
        <v>2044</v>
      </c>
      <c r="F173" s="186" t="s">
        <v>2045</v>
      </c>
      <c r="G173" s="173"/>
      <c r="H173" s="173"/>
      <c r="I173" s="176"/>
      <c r="J173" s="187">
        <f>BK173</f>
        <v>0</v>
      </c>
      <c r="K173" s="173"/>
      <c r="L173" s="178"/>
      <c r="M173" s="179"/>
      <c r="N173" s="180"/>
      <c r="O173" s="180"/>
      <c r="P173" s="181">
        <f>P174</f>
        <v>0</v>
      </c>
      <c r="Q173" s="180"/>
      <c r="R173" s="181">
        <f>R174</f>
        <v>0</v>
      </c>
      <c r="S173" s="180"/>
      <c r="T173" s="182">
        <f>T174</f>
        <v>0</v>
      </c>
      <c r="AR173" s="183" t="s">
        <v>86</v>
      </c>
      <c r="AT173" s="184" t="s">
        <v>77</v>
      </c>
      <c r="AU173" s="184" t="s">
        <v>86</v>
      </c>
      <c r="AY173" s="183" t="s">
        <v>151</v>
      </c>
      <c r="BK173" s="185">
        <f>BK174</f>
        <v>0</v>
      </c>
    </row>
    <row r="174" spans="1:65" s="2" customFormat="1" ht="16.5" customHeight="1">
      <c r="A174" s="35"/>
      <c r="B174" s="36"/>
      <c r="C174" s="188" t="s">
        <v>152</v>
      </c>
      <c r="D174" s="188" t="s">
        <v>154</v>
      </c>
      <c r="E174" s="189" t="s">
        <v>2046</v>
      </c>
      <c r="F174" s="190" t="s">
        <v>2047</v>
      </c>
      <c r="G174" s="191" t="s">
        <v>299</v>
      </c>
      <c r="H174" s="192">
        <v>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43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158</v>
      </c>
      <c r="AT174" s="200" t="s">
        <v>154</v>
      </c>
      <c r="AU174" s="200" t="s">
        <v>88</v>
      </c>
      <c r="AY174" s="18" t="s">
        <v>151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86</v>
      </c>
      <c r="BK174" s="201">
        <f>ROUND(I174*H174,2)</f>
        <v>0</v>
      </c>
      <c r="BL174" s="18" t="s">
        <v>158</v>
      </c>
      <c r="BM174" s="200" t="s">
        <v>180</v>
      </c>
    </row>
    <row r="175" spans="1:65" s="12" customFormat="1" ht="22.9" customHeight="1">
      <c r="B175" s="172"/>
      <c r="C175" s="173"/>
      <c r="D175" s="174" t="s">
        <v>77</v>
      </c>
      <c r="E175" s="186" t="s">
        <v>2048</v>
      </c>
      <c r="F175" s="186" t="s">
        <v>2049</v>
      </c>
      <c r="G175" s="173"/>
      <c r="H175" s="173"/>
      <c r="I175" s="176"/>
      <c r="J175" s="187">
        <f>BK175</f>
        <v>0</v>
      </c>
      <c r="K175" s="173"/>
      <c r="L175" s="178"/>
      <c r="M175" s="179"/>
      <c r="N175" s="180"/>
      <c r="O175" s="180"/>
      <c r="P175" s="181">
        <f>P176</f>
        <v>0</v>
      </c>
      <c r="Q175" s="180"/>
      <c r="R175" s="181">
        <f>R176</f>
        <v>0</v>
      </c>
      <c r="S175" s="180"/>
      <c r="T175" s="182">
        <f>T176</f>
        <v>0</v>
      </c>
      <c r="AR175" s="183" t="s">
        <v>86</v>
      </c>
      <c r="AT175" s="184" t="s">
        <v>77</v>
      </c>
      <c r="AU175" s="184" t="s">
        <v>86</v>
      </c>
      <c r="AY175" s="183" t="s">
        <v>151</v>
      </c>
      <c r="BK175" s="185">
        <f>BK176</f>
        <v>0</v>
      </c>
    </row>
    <row r="176" spans="1:65" s="2" customFormat="1" ht="16.5" customHeight="1">
      <c r="A176" s="35"/>
      <c r="B176" s="36"/>
      <c r="C176" s="188" t="s">
        <v>158</v>
      </c>
      <c r="D176" s="188" t="s">
        <v>154</v>
      </c>
      <c r="E176" s="189" t="s">
        <v>2050</v>
      </c>
      <c r="F176" s="190" t="s">
        <v>2051</v>
      </c>
      <c r="G176" s="191" t="s">
        <v>299</v>
      </c>
      <c r="H176" s="192">
        <v>1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43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158</v>
      </c>
      <c r="AT176" s="200" t="s">
        <v>154</v>
      </c>
      <c r="AU176" s="200" t="s">
        <v>88</v>
      </c>
      <c r="AY176" s="18" t="s">
        <v>151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86</v>
      </c>
      <c r="BK176" s="201">
        <f>ROUND(I176*H176,2)</f>
        <v>0</v>
      </c>
      <c r="BL176" s="18" t="s">
        <v>158</v>
      </c>
      <c r="BM176" s="200" t="s">
        <v>190</v>
      </c>
    </row>
    <row r="177" spans="1:65" s="12" customFormat="1" ht="22.9" customHeight="1">
      <c r="B177" s="172"/>
      <c r="C177" s="173"/>
      <c r="D177" s="174" t="s">
        <v>77</v>
      </c>
      <c r="E177" s="186" t="s">
        <v>2052</v>
      </c>
      <c r="F177" s="186" t="s">
        <v>2053</v>
      </c>
      <c r="G177" s="173"/>
      <c r="H177" s="173"/>
      <c r="I177" s="176"/>
      <c r="J177" s="187">
        <f>BK177</f>
        <v>0</v>
      </c>
      <c r="K177" s="173"/>
      <c r="L177" s="178"/>
      <c r="M177" s="179"/>
      <c r="N177" s="180"/>
      <c r="O177" s="180"/>
      <c r="P177" s="181">
        <f>P178</f>
        <v>0</v>
      </c>
      <c r="Q177" s="180"/>
      <c r="R177" s="181">
        <f>R178</f>
        <v>0</v>
      </c>
      <c r="S177" s="180"/>
      <c r="T177" s="182">
        <f>T178</f>
        <v>0</v>
      </c>
      <c r="AR177" s="183" t="s">
        <v>86</v>
      </c>
      <c r="AT177" s="184" t="s">
        <v>77</v>
      </c>
      <c r="AU177" s="184" t="s">
        <v>86</v>
      </c>
      <c r="AY177" s="183" t="s">
        <v>151</v>
      </c>
      <c r="BK177" s="185">
        <f>BK178</f>
        <v>0</v>
      </c>
    </row>
    <row r="178" spans="1:65" s="2" customFormat="1" ht="21.75" customHeight="1">
      <c r="A178" s="35"/>
      <c r="B178" s="36"/>
      <c r="C178" s="188" t="s">
        <v>176</v>
      </c>
      <c r="D178" s="188" t="s">
        <v>154</v>
      </c>
      <c r="E178" s="189" t="s">
        <v>2054</v>
      </c>
      <c r="F178" s="190" t="s">
        <v>2055</v>
      </c>
      <c r="G178" s="191" t="s">
        <v>1365</v>
      </c>
      <c r="H178" s="192">
        <v>4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43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158</v>
      </c>
      <c r="AT178" s="200" t="s">
        <v>154</v>
      </c>
      <c r="AU178" s="200" t="s">
        <v>88</v>
      </c>
      <c r="AY178" s="18" t="s">
        <v>151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86</v>
      </c>
      <c r="BK178" s="201">
        <f>ROUND(I178*H178,2)</f>
        <v>0</v>
      </c>
      <c r="BL178" s="18" t="s">
        <v>158</v>
      </c>
      <c r="BM178" s="200" t="s">
        <v>198</v>
      </c>
    </row>
    <row r="179" spans="1:65" s="12" customFormat="1" ht="25.9" customHeight="1">
      <c r="B179" s="172"/>
      <c r="C179" s="173"/>
      <c r="D179" s="174" t="s">
        <v>77</v>
      </c>
      <c r="E179" s="175" t="s">
        <v>2056</v>
      </c>
      <c r="F179" s="175" t="s">
        <v>2057</v>
      </c>
      <c r="G179" s="173"/>
      <c r="H179" s="173"/>
      <c r="I179" s="176"/>
      <c r="J179" s="177">
        <f>BK179</f>
        <v>0</v>
      </c>
      <c r="K179" s="173"/>
      <c r="L179" s="178"/>
      <c r="M179" s="179"/>
      <c r="N179" s="180"/>
      <c r="O179" s="180"/>
      <c r="P179" s="181">
        <f>P180+P190+P192+P201+P203+P206+P209+P211+P214+P216+P219+P221+P224+P226+P236+P244+P246+P249+P250+P253</f>
        <v>0</v>
      </c>
      <c r="Q179" s="180"/>
      <c r="R179" s="181">
        <f>R180+R190+R192+R201+R203+R206+R209+R211+R214+R216+R219+R221+R224+R226+R236+R244+R246+R249+R250+R253</f>
        <v>0</v>
      </c>
      <c r="S179" s="180"/>
      <c r="T179" s="182">
        <f>T180+T190+T192+T201+T203+T206+T209+T211+T214+T216+T219+T221+T224+T226+T236+T244+T246+T249+T250+T253</f>
        <v>0</v>
      </c>
      <c r="AR179" s="183" t="s">
        <v>86</v>
      </c>
      <c r="AT179" s="184" t="s">
        <v>77</v>
      </c>
      <c r="AU179" s="184" t="s">
        <v>78</v>
      </c>
      <c r="AY179" s="183" t="s">
        <v>151</v>
      </c>
      <c r="BK179" s="185">
        <f>BK180+BK190+BK192+BK201+BK203+BK206+BK209+BK211+BK214+BK216+BK219+BK221+BK224+BK226+BK236+BK244+BK246+BK249+BK250+BK253</f>
        <v>0</v>
      </c>
    </row>
    <row r="180" spans="1:65" s="12" customFormat="1" ht="22.9" customHeight="1">
      <c r="B180" s="172"/>
      <c r="C180" s="173"/>
      <c r="D180" s="174" t="s">
        <v>77</v>
      </c>
      <c r="E180" s="186" t="s">
        <v>2058</v>
      </c>
      <c r="F180" s="186" t="s">
        <v>2059</v>
      </c>
      <c r="G180" s="173"/>
      <c r="H180" s="173"/>
      <c r="I180" s="176"/>
      <c r="J180" s="187">
        <f>BK180</f>
        <v>0</v>
      </c>
      <c r="K180" s="173"/>
      <c r="L180" s="178"/>
      <c r="M180" s="179"/>
      <c r="N180" s="180"/>
      <c r="O180" s="180"/>
      <c r="P180" s="181">
        <f>SUM(P181:P189)</f>
        <v>0</v>
      </c>
      <c r="Q180" s="180"/>
      <c r="R180" s="181">
        <f>SUM(R181:R189)</f>
        <v>0</v>
      </c>
      <c r="S180" s="180"/>
      <c r="T180" s="182">
        <f>SUM(T181:T189)</f>
        <v>0</v>
      </c>
      <c r="AR180" s="183" t="s">
        <v>86</v>
      </c>
      <c r="AT180" s="184" t="s">
        <v>77</v>
      </c>
      <c r="AU180" s="184" t="s">
        <v>86</v>
      </c>
      <c r="AY180" s="183" t="s">
        <v>151</v>
      </c>
      <c r="BK180" s="185">
        <f>SUM(BK181:BK189)</f>
        <v>0</v>
      </c>
    </row>
    <row r="181" spans="1:65" s="2" customFormat="1" ht="33" customHeight="1">
      <c r="A181" s="35"/>
      <c r="B181" s="36"/>
      <c r="C181" s="188" t="s">
        <v>180</v>
      </c>
      <c r="D181" s="188" t="s">
        <v>154</v>
      </c>
      <c r="E181" s="189" t="s">
        <v>2060</v>
      </c>
      <c r="F181" s="190" t="s">
        <v>2061</v>
      </c>
      <c r="G181" s="191" t="s">
        <v>1365</v>
      </c>
      <c r="H181" s="192">
        <v>13</v>
      </c>
      <c r="I181" s="193"/>
      <c r="J181" s="194">
        <f>ROUND(I181*H181,2)</f>
        <v>0</v>
      </c>
      <c r="K181" s="195"/>
      <c r="L181" s="40"/>
      <c r="M181" s="196" t="s">
        <v>1</v>
      </c>
      <c r="N181" s="197" t="s">
        <v>43</v>
      </c>
      <c r="O181" s="72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158</v>
      </c>
      <c r="AT181" s="200" t="s">
        <v>154</v>
      </c>
      <c r="AU181" s="200" t="s">
        <v>88</v>
      </c>
      <c r="AY181" s="18" t="s">
        <v>151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86</v>
      </c>
      <c r="BK181" s="201">
        <f>ROUND(I181*H181,2)</f>
        <v>0</v>
      </c>
      <c r="BL181" s="18" t="s">
        <v>158</v>
      </c>
      <c r="BM181" s="200" t="s">
        <v>206</v>
      </c>
    </row>
    <row r="182" spans="1:65" s="2" customFormat="1" ht="29.25">
      <c r="A182" s="35"/>
      <c r="B182" s="36"/>
      <c r="C182" s="37"/>
      <c r="D182" s="204" t="s">
        <v>279</v>
      </c>
      <c r="E182" s="37"/>
      <c r="F182" s="246" t="s">
        <v>2062</v>
      </c>
      <c r="G182" s="37"/>
      <c r="H182" s="37"/>
      <c r="I182" s="247"/>
      <c r="J182" s="37"/>
      <c r="K182" s="37"/>
      <c r="L182" s="40"/>
      <c r="M182" s="248"/>
      <c r="N182" s="249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279</v>
      </c>
      <c r="AU182" s="18" t="s">
        <v>88</v>
      </c>
    </row>
    <row r="183" spans="1:65" s="2" customFormat="1" ht="33" customHeight="1">
      <c r="A183" s="35"/>
      <c r="B183" s="36"/>
      <c r="C183" s="188" t="s">
        <v>186</v>
      </c>
      <c r="D183" s="188" t="s">
        <v>154</v>
      </c>
      <c r="E183" s="189" t="s">
        <v>2063</v>
      </c>
      <c r="F183" s="190" t="s">
        <v>2064</v>
      </c>
      <c r="G183" s="191" t="s">
        <v>1365</v>
      </c>
      <c r="H183" s="192">
        <v>3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43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158</v>
      </c>
      <c r="AT183" s="200" t="s">
        <v>154</v>
      </c>
      <c r="AU183" s="200" t="s">
        <v>88</v>
      </c>
      <c r="AY183" s="18" t="s">
        <v>151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86</v>
      </c>
      <c r="BK183" s="201">
        <f>ROUND(I183*H183,2)</f>
        <v>0</v>
      </c>
      <c r="BL183" s="18" t="s">
        <v>158</v>
      </c>
      <c r="BM183" s="200" t="s">
        <v>229</v>
      </c>
    </row>
    <row r="184" spans="1:65" s="2" customFormat="1" ht="29.25">
      <c r="A184" s="35"/>
      <c r="B184" s="36"/>
      <c r="C184" s="37"/>
      <c r="D184" s="204" t="s">
        <v>279</v>
      </c>
      <c r="E184" s="37"/>
      <c r="F184" s="246" t="s">
        <v>2062</v>
      </c>
      <c r="G184" s="37"/>
      <c r="H184" s="37"/>
      <c r="I184" s="247"/>
      <c r="J184" s="37"/>
      <c r="K184" s="37"/>
      <c r="L184" s="40"/>
      <c r="M184" s="248"/>
      <c r="N184" s="249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279</v>
      </c>
      <c r="AU184" s="18" t="s">
        <v>88</v>
      </c>
    </row>
    <row r="185" spans="1:65" s="2" customFormat="1" ht="16.5" customHeight="1">
      <c r="A185" s="35"/>
      <c r="B185" s="36"/>
      <c r="C185" s="188" t="s">
        <v>190</v>
      </c>
      <c r="D185" s="188" t="s">
        <v>154</v>
      </c>
      <c r="E185" s="189" t="s">
        <v>2065</v>
      </c>
      <c r="F185" s="190" t="s">
        <v>2066</v>
      </c>
      <c r="G185" s="191" t="s">
        <v>1365</v>
      </c>
      <c r="H185" s="192">
        <v>5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43</v>
      </c>
      <c r="O185" s="72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158</v>
      </c>
      <c r="AT185" s="200" t="s">
        <v>154</v>
      </c>
      <c r="AU185" s="200" t="s">
        <v>88</v>
      </c>
      <c r="AY185" s="18" t="s">
        <v>151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86</v>
      </c>
      <c r="BK185" s="201">
        <f>ROUND(I185*H185,2)</f>
        <v>0</v>
      </c>
      <c r="BL185" s="18" t="s">
        <v>158</v>
      </c>
      <c r="BM185" s="200" t="s">
        <v>243</v>
      </c>
    </row>
    <row r="186" spans="1:65" s="2" customFormat="1" ht="29.25">
      <c r="A186" s="35"/>
      <c r="B186" s="36"/>
      <c r="C186" s="37"/>
      <c r="D186" s="204" t="s">
        <v>279</v>
      </c>
      <c r="E186" s="37"/>
      <c r="F186" s="246" t="s">
        <v>2062</v>
      </c>
      <c r="G186" s="37"/>
      <c r="H186" s="37"/>
      <c r="I186" s="247"/>
      <c r="J186" s="37"/>
      <c r="K186" s="37"/>
      <c r="L186" s="40"/>
      <c r="M186" s="248"/>
      <c r="N186" s="249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279</v>
      </c>
      <c r="AU186" s="18" t="s">
        <v>88</v>
      </c>
    </row>
    <row r="187" spans="1:65" s="2" customFormat="1" ht="21.75" customHeight="1">
      <c r="A187" s="35"/>
      <c r="B187" s="36"/>
      <c r="C187" s="188" t="s">
        <v>194</v>
      </c>
      <c r="D187" s="188" t="s">
        <v>154</v>
      </c>
      <c r="E187" s="189" t="s">
        <v>2067</v>
      </c>
      <c r="F187" s="190" t="s">
        <v>2068</v>
      </c>
      <c r="G187" s="191" t="s">
        <v>1365</v>
      </c>
      <c r="H187" s="192">
        <v>6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43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158</v>
      </c>
      <c r="AT187" s="200" t="s">
        <v>154</v>
      </c>
      <c r="AU187" s="200" t="s">
        <v>88</v>
      </c>
      <c r="AY187" s="18" t="s">
        <v>151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86</v>
      </c>
      <c r="BK187" s="201">
        <f>ROUND(I187*H187,2)</f>
        <v>0</v>
      </c>
      <c r="BL187" s="18" t="s">
        <v>158</v>
      </c>
      <c r="BM187" s="200" t="s">
        <v>254</v>
      </c>
    </row>
    <row r="188" spans="1:65" s="2" customFormat="1" ht="29.25">
      <c r="A188" s="35"/>
      <c r="B188" s="36"/>
      <c r="C188" s="37"/>
      <c r="D188" s="204" t="s">
        <v>279</v>
      </c>
      <c r="E188" s="37"/>
      <c r="F188" s="246" t="s">
        <v>2062</v>
      </c>
      <c r="G188" s="37"/>
      <c r="H188" s="37"/>
      <c r="I188" s="247"/>
      <c r="J188" s="37"/>
      <c r="K188" s="37"/>
      <c r="L188" s="40"/>
      <c r="M188" s="248"/>
      <c r="N188" s="249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279</v>
      </c>
      <c r="AU188" s="18" t="s">
        <v>88</v>
      </c>
    </row>
    <row r="189" spans="1:65" s="2" customFormat="1" ht="16.5" customHeight="1">
      <c r="A189" s="35"/>
      <c r="B189" s="36"/>
      <c r="C189" s="188" t="s">
        <v>198</v>
      </c>
      <c r="D189" s="188" t="s">
        <v>154</v>
      </c>
      <c r="E189" s="189" t="s">
        <v>2069</v>
      </c>
      <c r="F189" s="190" t="s">
        <v>2070</v>
      </c>
      <c r="G189" s="191" t="s">
        <v>1365</v>
      </c>
      <c r="H189" s="192">
        <v>5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43</v>
      </c>
      <c r="O189" s="7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158</v>
      </c>
      <c r="AT189" s="200" t="s">
        <v>154</v>
      </c>
      <c r="AU189" s="200" t="s">
        <v>88</v>
      </c>
      <c r="AY189" s="18" t="s">
        <v>151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86</v>
      </c>
      <c r="BK189" s="201">
        <f>ROUND(I189*H189,2)</f>
        <v>0</v>
      </c>
      <c r="BL189" s="18" t="s">
        <v>158</v>
      </c>
      <c r="BM189" s="200" t="s">
        <v>296</v>
      </c>
    </row>
    <row r="190" spans="1:65" s="12" customFormat="1" ht="22.9" customHeight="1">
      <c r="B190" s="172"/>
      <c r="C190" s="173"/>
      <c r="D190" s="174" t="s">
        <v>77</v>
      </c>
      <c r="E190" s="186" t="s">
        <v>2071</v>
      </c>
      <c r="F190" s="186" t="s">
        <v>2072</v>
      </c>
      <c r="G190" s="173"/>
      <c r="H190" s="173"/>
      <c r="I190" s="176"/>
      <c r="J190" s="187">
        <f>BK190</f>
        <v>0</v>
      </c>
      <c r="K190" s="173"/>
      <c r="L190" s="178"/>
      <c r="M190" s="179"/>
      <c r="N190" s="180"/>
      <c r="O190" s="180"/>
      <c r="P190" s="181">
        <f>P191</f>
        <v>0</v>
      </c>
      <c r="Q190" s="180"/>
      <c r="R190" s="181">
        <f>R191</f>
        <v>0</v>
      </c>
      <c r="S190" s="180"/>
      <c r="T190" s="182">
        <f>T191</f>
        <v>0</v>
      </c>
      <c r="AR190" s="183" t="s">
        <v>86</v>
      </c>
      <c r="AT190" s="184" t="s">
        <v>77</v>
      </c>
      <c r="AU190" s="184" t="s">
        <v>86</v>
      </c>
      <c r="AY190" s="183" t="s">
        <v>151</v>
      </c>
      <c r="BK190" s="185">
        <f>BK191</f>
        <v>0</v>
      </c>
    </row>
    <row r="191" spans="1:65" s="2" customFormat="1" ht="21.75" customHeight="1">
      <c r="A191" s="35"/>
      <c r="B191" s="36"/>
      <c r="C191" s="188" t="s">
        <v>202</v>
      </c>
      <c r="D191" s="188" t="s">
        <v>154</v>
      </c>
      <c r="E191" s="189" t="s">
        <v>2073</v>
      </c>
      <c r="F191" s="190" t="s">
        <v>2074</v>
      </c>
      <c r="G191" s="191" t="s">
        <v>299</v>
      </c>
      <c r="H191" s="192">
        <v>1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43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158</v>
      </c>
      <c r="AT191" s="200" t="s">
        <v>154</v>
      </c>
      <c r="AU191" s="200" t="s">
        <v>88</v>
      </c>
      <c r="AY191" s="18" t="s">
        <v>151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86</v>
      </c>
      <c r="BK191" s="201">
        <f>ROUND(I191*H191,2)</f>
        <v>0</v>
      </c>
      <c r="BL191" s="18" t="s">
        <v>158</v>
      </c>
      <c r="BM191" s="200" t="s">
        <v>306</v>
      </c>
    </row>
    <row r="192" spans="1:65" s="12" customFormat="1" ht="22.9" customHeight="1">
      <c r="B192" s="172"/>
      <c r="C192" s="173"/>
      <c r="D192" s="174" t="s">
        <v>77</v>
      </c>
      <c r="E192" s="186" t="s">
        <v>2075</v>
      </c>
      <c r="F192" s="186" t="s">
        <v>2076</v>
      </c>
      <c r="G192" s="173"/>
      <c r="H192" s="173"/>
      <c r="I192" s="176"/>
      <c r="J192" s="187">
        <f>BK192</f>
        <v>0</v>
      </c>
      <c r="K192" s="173"/>
      <c r="L192" s="178"/>
      <c r="M192" s="179"/>
      <c r="N192" s="180"/>
      <c r="O192" s="180"/>
      <c r="P192" s="181">
        <f>SUM(P193:P200)</f>
        <v>0</v>
      </c>
      <c r="Q192" s="180"/>
      <c r="R192" s="181">
        <f>SUM(R193:R200)</f>
        <v>0</v>
      </c>
      <c r="S192" s="180"/>
      <c r="T192" s="182">
        <f>SUM(T193:T200)</f>
        <v>0</v>
      </c>
      <c r="AR192" s="183" t="s">
        <v>86</v>
      </c>
      <c r="AT192" s="184" t="s">
        <v>77</v>
      </c>
      <c r="AU192" s="184" t="s">
        <v>86</v>
      </c>
      <c r="AY192" s="183" t="s">
        <v>151</v>
      </c>
      <c r="BK192" s="185">
        <f>SUM(BK193:BK200)</f>
        <v>0</v>
      </c>
    </row>
    <row r="193" spans="1:65" s="2" customFormat="1" ht="16.5" customHeight="1">
      <c r="A193" s="35"/>
      <c r="B193" s="36"/>
      <c r="C193" s="188" t="s">
        <v>206</v>
      </c>
      <c r="D193" s="188" t="s">
        <v>154</v>
      </c>
      <c r="E193" s="189" t="s">
        <v>2077</v>
      </c>
      <c r="F193" s="190" t="s">
        <v>2078</v>
      </c>
      <c r="G193" s="191" t="s">
        <v>213</v>
      </c>
      <c r="H193" s="192">
        <v>20</v>
      </c>
      <c r="I193" s="193"/>
      <c r="J193" s="194">
        <f t="shared" ref="J193:J200" si="0">ROUND(I193*H193,2)</f>
        <v>0</v>
      </c>
      <c r="K193" s="195"/>
      <c r="L193" s="40"/>
      <c r="M193" s="196" t="s">
        <v>1</v>
      </c>
      <c r="N193" s="197" t="s">
        <v>43</v>
      </c>
      <c r="O193" s="72"/>
      <c r="P193" s="198">
        <f t="shared" ref="P193:P200" si="1">O193*H193</f>
        <v>0</v>
      </c>
      <c r="Q193" s="198">
        <v>0</v>
      </c>
      <c r="R193" s="198">
        <f t="shared" ref="R193:R200" si="2">Q193*H193</f>
        <v>0</v>
      </c>
      <c r="S193" s="198">
        <v>0</v>
      </c>
      <c r="T193" s="199">
        <f t="shared" ref="T193:T200" si="3"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158</v>
      </c>
      <c r="AT193" s="200" t="s">
        <v>154</v>
      </c>
      <c r="AU193" s="200" t="s">
        <v>88</v>
      </c>
      <c r="AY193" s="18" t="s">
        <v>151</v>
      </c>
      <c r="BE193" s="201">
        <f t="shared" ref="BE193:BE200" si="4">IF(N193="základní",J193,0)</f>
        <v>0</v>
      </c>
      <c r="BF193" s="201">
        <f t="shared" ref="BF193:BF200" si="5">IF(N193="snížená",J193,0)</f>
        <v>0</v>
      </c>
      <c r="BG193" s="201">
        <f t="shared" ref="BG193:BG200" si="6">IF(N193="zákl. přenesená",J193,0)</f>
        <v>0</v>
      </c>
      <c r="BH193" s="201">
        <f t="shared" ref="BH193:BH200" si="7">IF(N193="sníž. přenesená",J193,0)</f>
        <v>0</v>
      </c>
      <c r="BI193" s="201">
        <f t="shared" ref="BI193:BI200" si="8">IF(N193="nulová",J193,0)</f>
        <v>0</v>
      </c>
      <c r="BJ193" s="18" t="s">
        <v>86</v>
      </c>
      <c r="BK193" s="201">
        <f t="shared" ref="BK193:BK200" si="9">ROUND(I193*H193,2)</f>
        <v>0</v>
      </c>
      <c r="BL193" s="18" t="s">
        <v>158</v>
      </c>
      <c r="BM193" s="200" t="s">
        <v>314</v>
      </c>
    </row>
    <row r="194" spans="1:65" s="2" customFormat="1" ht="16.5" customHeight="1">
      <c r="A194" s="35"/>
      <c r="B194" s="36"/>
      <c r="C194" s="188" t="s">
        <v>210</v>
      </c>
      <c r="D194" s="188" t="s">
        <v>154</v>
      </c>
      <c r="E194" s="189" t="s">
        <v>2079</v>
      </c>
      <c r="F194" s="190" t="s">
        <v>2080</v>
      </c>
      <c r="G194" s="191" t="s">
        <v>213</v>
      </c>
      <c r="H194" s="192">
        <v>430</v>
      </c>
      <c r="I194" s="193"/>
      <c r="J194" s="194">
        <f t="shared" si="0"/>
        <v>0</v>
      </c>
      <c r="K194" s="195"/>
      <c r="L194" s="40"/>
      <c r="M194" s="196" t="s">
        <v>1</v>
      </c>
      <c r="N194" s="197" t="s">
        <v>43</v>
      </c>
      <c r="O194" s="72"/>
      <c r="P194" s="198">
        <f t="shared" si="1"/>
        <v>0</v>
      </c>
      <c r="Q194" s="198">
        <v>0</v>
      </c>
      <c r="R194" s="198">
        <f t="shared" si="2"/>
        <v>0</v>
      </c>
      <c r="S194" s="198">
        <v>0</v>
      </c>
      <c r="T194" s="199">
        <f t="shared" si="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158</v>
      </c>
      <c r="AT194" s="200" t="s">
        <v>154</v>
      </c>
      <c r="AU194" s="200" t="s">
        <v>88</v>
      </c>
      <c r="AY194" s="18" t="s">
        <v>151</v>
      </c>
      <c r="BE194" s="201">
        <f t="shared" si="4"/>
        <v>0</v>
      </c>
      <c r="BF194" s="201">
        <f t="shared" si="5"/>
        <v>0</v>
      </c>
      <c r="BG194" s="201">
        <f t="shared" si="6"/>
        <v>0</v>
      </c>
      <c r="BH194" s="201">
        <f t="shared" si="7"/>
        <v>0</v>
      </c>
      <c r="BI194" s="201">
        <f t="shared" si="8"/>
        <v>0</v>
      </c>
      <c r="BJ194" s="18" t="s">
        <v>86</v>
      </c>
      <c r="BK194" s="201">
        <f t="shared" si="9"/>
        <v>0</v>
      </c>
      <c r="BL194" s="18" t="s">
        <v>158</v>
      </c>
      <c r="BM194" s="200" t="s">
        <v>323</v>
      </c>
    </row>
    <row r="195" spans="1:65" s="2" customFormat="1" ht="16.5" customHeight="1">
      <c r="A195" s="35"/>
      <c r="B195" s="36"/>
      <c r="C195" s="188" t="s">
        <v>220</v>
      </c>
      <c r="D195" s="188" t="s">
        <v>154</v>
      </c>
      <c r="E195" s="189" t="s">
        <v>2081</v>
      </c>
      <c r="F195" s="190" t="s">
        <v>2082</v>
      </c>
      <c r="G195" s="191" t="s">
        <v>213</v>
      </c>
      <c r="H195" s="192">
        <v>590</v>
      </c>
      <c r="I195" s="193"/>
      <c r="J195" s="194">
        <f t="shared" si="0"/>
        <v>0</v>
      </c>
      <c r="K195" s="195"/>
      <c r="L195" s="40"/>
      <c r="M195" s="196" t="s">
        <v>1</v>
      </c>
      <c r="N195" s="197" t="s">
        <v>43</v>
      </c>
      <c r="O195" s="72"/>
      <c r="P195" s="198">
        <f t="shared" si="1"/>
        <v>0</v>
      </c>
      <c r="Q195" s="198">
        <v>0</v>
      </c>
      <c r="R195" s="198">
        <f t="shared" si="2"/>
        <v>0</v>
      </c>
      <c r="S195" s="198">
        <v>0</v>
      </c>
      <c r="T195" s="199">
        <f t="shared" si="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158</v>
      </c>
      <c r="AT195" s="200" t="s">
        <v>154</v>
      </c>
      <c r="AU195" s="200" t="s">
        <v>88</v>
      </c>
      <c r="AY195" s="18" t="s">
        <v>151</v>
      </c>
      <c r="BE195" s="201">
        <f t="shared" si="4"/>
        <v>0</v>
      </c>
      <c r="BF195" s="201">
        <f t="shared" si="5"/>
        <v>0</v>
      </c>
      <c r="BG195" s="201">
        <f t="shared" si="6"/>
        <v>0</v>
      </c>
      <c r="BH195" s="201">
        <f t="shared" si="7"/>
        <v>0</v>
      </c>
      <c r="BI195" s="201">
        <f t="shared" si="8"/>
        <v>0</v>
      </c>
      <c r="BJ195" s="18" t="s">
        <v>86</v>
      </c>
      <c r="BK195" s="201">
        <f t="shared" si="9"/>
        <v>0</v>
      </c>
      <c r="BL195" s="18" t="s">
        <v>158</v>
      </c>
      <c r="BM195" s="200" t="s">
        <v>331</v>
      </c>
    </row>
    <row r="196" spans="1:65" s="2" customFormat="1" ht="16.5" customHeight="1">
      <c r="A196" s="35"/>
      <c r="B196" s="36"/>
      <c r="C196" s="188" t="s">
        <v>8</v>
      </c>
      <c r="D196" s="188" t="s">
        <v>154</v>
      </c>
      <c r="E196" s="189" t="s">
        <v>2083</v>
      </c>
      <c r="F196" s="190" t="s">
        <v>2084</v>
      </c>
      <c r="G196" s="191" t="s">
        <v>213</v>
      </c>
      <c r="H196" s="192">
        <v>25</v>
      </c>
      <c r="I196" s="193"/>
      <c r="J196" s="194">
        <f t="shared" si="0"/>
        <v>0</v>
      </c>
      <c r="K196" s="195"/>
      <c r="L196" s="40"/>
      <c r="M196" s="196" t="s">
        <v>1</v>
      </c>
      <c r="N196" s="197" t="s">
        <v>43</v>
      </c>
      <c r="O196" s="72"/>
      <c r="P196" s="198">
        <f t="shared" si="1"/>
        <v>0</v>
      </c>
      <c r="Q196" s="198">
        <v>0</v>
      </c>
      <c r="R196" s="198">
        <f t="shared" si="2"/>
        <v>0</v>
      </c>
      <c r="S196" s="198">
        <v>0</v>
      </c>
      <c r="T196" s="199">
        <f t="shared" si="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158</v>
      </c>
      <c r="AT196" s="200" t="s">
        <v>154</v>
      </c>
      <c r="AU196" s="200" t="s">
        <v>88</v>
      </c>
      <c r="AY196" s="18" t="s">
        <v>151</v>
      </c>
      <c r="BE196" s="201">
        <f t="shared" si="4"/>
        <v>0</v>
      </c>
      <c r="BF196" s="201">
        <f t="shared" si="5"/>
        <v>0</v>
      </c>
      <c r="BG196" s="201">
        <f t="shared" si="6"/>
        <v>0</v>
      </c>
      <c r="BH196" s="201">
        <f t="shared" si="7"/>
        <v>0</v>
      </c>
      <c r="BI196" s="201">
        <f t="shared" si="8"/>
        <v>0</v>
      </c>
      <c r="BJ196" s="18" t="s">
        <v>86</v>
      </c>
      <c r="BK196" s="201">
        <f t="shared" si="9"/>
        <v>0</v>
      </c>
      <c r="BL196" s="18" t="s">
        <v>158</v>
      </c>
      <c r="BM196" s="200" t="s">
        <v>341</v>
      </c>
    </row>
    <row r="197" spans="1:65" s="2" customFormat="1" ht="16.5" customHeight="1">
      <c r="A197" s="35"/>
      <c r="B197" s="36"/>
      <c r="C197" s="188" t="s">
        <v>229</v>
      </c>
      <c r="D197" s="188" t="s">
        <v>154</v>
      </c>
      <c r="E197" s="189" t="s">
        <v>2085</v>
      </c>
      <c r="F197" s="190" t="s">
        <v>2086</v>
      </c>
      <c r="G197" s="191" t="s">
        <v>213</v>
      </c>
      <c r="H197" s="192">
        <v>110</v>
      </c>
      <c r="I197" s="193"/>
      <c r="J197" s="194">
        <f t="shared" si="0"/>
        <v>0</v>
      </c>
      <c r="K197" s="195"/>
      <c r="L197" s="40"/>
      <c r="M197" s="196" t="s">
        <v>1</v>
      </c>
      <c r="N197" s="197" t="s">
        <v>43</v>
      </c>
      <c r="O197" s="72"/>
      <c r="P197" s="198">
        <f t="shared" si="1"/>
        <v>0</v>
      </c>
      <c r="Q197" s="198">
        <v>0</v>
      </c>
      <c r="R197" s="198">
        <f t="shared" si="2"/>
        <v>0</v>
      </c>
      <c r="S197" s="198">
        <v>0</v>
      </c>
      <c r="T197" s="199">
        <f t="shared" si="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158</v>
      </c>
      <c r="AT197" s="200" t="s">
        <v>154</v>
      </c>
      <c r="AU197" s="200" t="s">
        <v>88</v>
      </c>
      <c r="AY197" s="18" t="s">
        <v>151</v>
      </c>
      <c r="BE197" s="201">
        <f t="shared" si="4"/>
        <v>0</v>
      </c>
      <c r="BF197" s="201">
        <f t="shared" si="5"/>
        <v>0</v>
      </c>
      <c r="BG197" s="201">
        <f t="shared" si="6"/>
        <v>0</v>
      </c>
      <c r="BH197" s="201">
        <f t="shared" si="7"/>
        <v>0</v>
      </c>
      <c r="BI197" s="201">
        <f t="shared" si="8"/>
        <v>0</v>
      </c>
      <c r="BJ197" s="18" t="s">
        <v>86</v>
      </c>
      <c r="BK197" s="201">
        <f t="shared" si="9"/>
        <v>0</v>
      </c>
      <c r="BL197" s="18" t="s">
        <v>158</v>
      </c>
      <c r="BM197" s="200" t="s">
        <v>349</v>
      </c>
    </row>
    <row r="198" spans="1:65" s="2" customFormat="1" ht="16.5" customHeight="1">
      <c r="A198" s="35"/>
      <c r="B198" s="36"/>
      <c r="C198" s="188" t="s">
        <v>233</v>
      </c>
      <c r="D198" s="188" t="s">
        <v>154</v>
      </c>
      <c r="E198" s="189" t="s">
        <v>2087</v>
      </c>
      <c r="F198" s="190" t="s">
        <v>2088</v>
      </c>
      <c r="G198" s="191" t="s">
        <v>213</v>
      </c>
      <c r="H198" s="192">
        <v>60</v>
      </c>
      <c r="I198" s="193"/>
      <c r="J198" s="194">
        <f t="shared" si="0"/>
        <v>0</v>
      </c>
      <c r="K198" s="195"/>
      <c r="L198" s="40"/>
      <c r="M198" s="196" t="s">
        <v>1</v>
      </c>
      <c r="N198" s="197" t="s">
        <v>43</v>
      </c>
      <c r="O198" s="72"/>
      <c r="P198" s="198">
        <f t="shared" si="1"/>
        <v>0</v>
      </c>
      <c r="Q198" s="198">
        <v>0</v>
      </c>
      <c r="R198" s="198">
        <f t="shared" si="2"/>
        <v>0</v>
      </c>
      <c r="S198" s="198">
        <v>0</v>
      </c>
      <c r="T198" s="199">
        <f t="shared" si="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158</v>
      </c>
      <c r="AT198" s="200" t="s">
        <v>154</v>
      </c>
      <c r="AU198" s="200" t="s">
        <v>88</v>
      </c>
      <c r="AY198" s="18" t="s">
        <v>151</v>
      </c>
      <c r="BE198" s="201">
        <f t="shared" si="4"/>
        <v>0</v>
      </c>
      <c r="BF198" s="201">
        <f t="shared" si="5"/>
        <v>0</v>
      </c>
      <c r="BG198" s="201">
        <f t="shared" si="6"/>
        <v>0</v>
      </c>
      <c r="BH198" s="201">
        <f t="shared" si="7"/>
        <v>0</v>
      </c>
      <c r="BI198" s="201">
        <f t="shared" si="8"/>
        <v>0</v>
      </c>
      <c r="BJ198" s="18" t="s">
        <v>86</v>
      </c>
      <c r="BK198" s="201">
        <f t="shared" si="9"/>
        <v>0</v>
      </c>
      <c r="BL198" s="18" t="s">
        <v>158</v>
      </c>
      <c r="BM198" s="200" t="s">
        <v>357</v>
      </c>
    </row>
    <row r="199" spans="1:65" s="2" customFormat="1" ht="16.5" customHeight="1">
      <c r="A199" s="35"/>
      <c r="B199" s="36"/>
      <c r="C199" s="188" t="s">
        <v>243</v>
      </c>
      <c r="D199" s="188" t="s">
        <v>154</v>
      </c>
      <c r="E199" s="189" t="s">
        <v>2089</v>
      </c>
      <c r="F199" s="190" t="s">
        <v>2090</v>
      </c>
      <c r="G199" s="191" t="s">
        <v>213</v>
      </c>
      <c r="H199" s="192">
        <v>25</v>
      </c>
      <c r="I199" s="193"/>
      <c r="J199" s="194">
        <f t="shared" si="0"/>
        <v>0</v>
      </c>
      <c r="K199" s="195"/>
      <c r="L199" s="40"/>
      <c r="M199" s="196" t="s">
        <v>1</v>
      </c>
      <c r="N199" s="197" t="s">
        <v>43</v>
      </c>
      <c r="O199" s="72"/>
      <c r="P199" s="198">
        <f t="shared" si="1"/>
        <v>0</v>
      </c>
      <c r="Q199" s="198">
        <v>0</v>
      </c>
      <c r="R199" s="198">
        <f t="shared" si="2"/>
        <v>0</v>
      </c>
      <c r="S199" s="198">
        <v>0</v>
      </c>
      <c r="T199" s="199">
        <f t="shared" si="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158</v>
      </c>
      <c r="AT199" s="200" t="s">
        <v>154</v>
      </c>
      <c r="AU199" s="200" t="s">
        <v>88</v>
      </c>
      <c r="AY199" s="18" t="s">
        <v>151</v>
      </c>
      <c r="BE199" s="201">
        <f t="shared" si="4"/>
        <v>0</v>
      </c>
      <c r="BF199" s="201">
        <f t="shared" si="5"/>
        <v>0</v>
      </c>
      <c r="BG199" s="201">
        <f t="shared" si="6"/>
        <v>0</v>
      </c>
      <c r="BH199" s="201">
        <f t="shared" si="7"/>
        <v>0</v>
      </c>
      <c r="BI199" s="201">
        <f t="shared" si="8"/>
        <v>0</v>
      </c>
      <c r="BJ199" s="18" t="s">
        <v>86</v>
      </c>
      <c r="BK199" s="201">
        <f t="shared" si="9"/>
        <v>0</v>
      </c>
      <c r="BL199" s="18" t="s">
        <v>158</v>
      </c>
      <c r="BM199" s="200" t="s">
        <v>366</v>
      </c>
    </row>
    <row r="200" spans="1:65" s="2" customFormat="1" ht="16.5" customHeight="1">
      <c r="A200" s="35"/>
      <c r="B200" s="36"/>
      <c r="C200" s="188" t="s">
        <v>248</v>
      </c>
      <c r="D200" s="188" t="s">
        <v>154</v>
      </c>
      <c r="E200" s="189" t="s">
        <v>2091</v>
      </c>
      <c r="F200" s="190" t="s">
        <v>2092</v>
      </c>
      <c r="G200" s="191" t="s">
        <v>213</v>
      </c>
      <c r="H200" s="192">
        <v>20</v>
      </c>
      <c r="I200" s="193"/>
      <c r="J200" s="194">
        <f t="shared" si="0"/>
        <v>0</v>
      </c>
      <c r="K200" s="195"/>
      <c r="L200" s="40"/>
      <c r="M200" s="196" t="s">
        <v>1</v>
      </c>
      <c r="N200" s="197" t="s">
        <v>43</v>
      </c>
      <c r="O200" s="72"/>
      <c r="P200" s="198">
        <f t="shared" si="1"/>
        <v>0</v>
      </c>
      <c r="Q200" s="198">
        <v>0</v>
      </c>
      <c r="R200" s="198">
        <f t="shared" si="2"/>
        <v>0</v>
      </c>
      <c r="S200" s="198">
        <v>0</v>
      </c>
      <c r="T200" s="199">
        <f t="shared" si="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158</v>
      </c>
      <c r="AT200" s="200" t="s">
        <v>154</v>
      </c>
      <c r="AU200" s="200" t="s">
        <v>88</v>
      </c>
      <c r="AY200" s="18" t="s">
        <v>151</v>
      </c>
      <c r="BE200" s="201">
        <f t="shared" si="4"/>
        <v>0</v>
      </c>
      <c r="BF200" s="201">
        <f t="shared" si="5"/>
        <v>0</v>
      </c>
      <c r="BG200" s="201">
        <f t="shared" si="6"/>
        <v>0</v>
      </c>
      <c r="BH200" s="201">
        <f t="shared" si="7"/>
        <v>0</v>
      </c>
      <c r="BI200" s="201">
        <f t="shared" si="8"/>
        <v>0</v>
      </c>
      <c r="BJ200" s="18" t="s">
        <v>86</v>
      </c>
      <c r="BK200" s="201">
        <f t="shared" si="9"/>
        <v>0</v>
      </c>
      <c r="BL200" s="18" t="s">
        <v>158</v>
      </c>
      <c r="BM200" s="200" t="s">
        <v>377</v>
      </c>
    </row>
    <row r="201" spans="1:65" s="12" customFormat="1" ht="22.9" customHeight="1">
      <c r="B201" s="172"/>
      <c r="C201" s="173"/>
      <c r="D201" s="174" t="s">
        <v>77</v>
      </c>
      <c r="E201" s="186" t="s">
        <v>2093</v>
      </c>
      <c r="F201" s="186" t="s">
        <v>2094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P202</f>
        <v>0</v>
      </c>
      <c r="Q201" s="180"/>
      <c r="R201" s="181">
        <f>R202</f>
        <v>0</v>
      </c>
      <c r="S201" s="180"/>
      <c r="T201" s="182">
        <f>T202</f>
        <v>0</v>
      </c>
      <c r="AR201" s="183" t="s">
        <v>86</v>
      </c>
      <c r="AT201" s="184" t="s">
        <v>77</v>
      </c>
      <c r="AU201" s="184" t="s">
        <v>86</v>
      </c>
      <c r="AY201" s="183" t="s">
        <v>151</v>
      </c>
      <c r="BK201" s="185">
        <f>BK202</f>
        <v>0</v>
      </c>
    </row>
    <row r="202" spans="1:65" s="2" customFormat="1" ht="16.5" customHeight="1">
      <c r="A202" s="35"/>
      <c r="B202" s="36"/>
      <c r="C202" s="188" t="s">
        <v>254</v>
      </c>
      <c r="D202" s="188" t="s">
        <v>154</v>
      </c>
      <c r="E202" s="189" t="s">
        <v>2095</v>
      </c>
      <c r="F202" s="190" t="s">
        <v>2096</v>
      </c>
      <c r="G202" s="191" t="s">
        <v>213</v>
      </c>
      <c r="H202" s="192">
        <v>50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43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158</v>
      </c>
      <c r="AT202" s="200" t="s">
        <v>154</v>
      </c>
      <c r="AU202" s="200" t="s">
        <v>88</v>
      </c>
      <c r="AY202" s="18" t="s">
        <v>151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86</v>
      </c>
      <c r="BK202" s="201">
        <f>ROUND(I202*H202,2)</f>
        <v>0</v>
      </c>
      <c r="BL202" s="18" t="s">
        <v>158</v>
      </c>
      <c r="BM202" s="200" t="s">
        <v>389</v>
      </c>
    </row>
    <row r="203" spans="1:65" s="12" customFormat="1" ht="22.9" customHeight="1">
      <c r="B203" s="172"/>
      <c r="C203" s="173"/>
      <c r="D203" s="174" t="s">
        <v>77</v>
      </c>
      <c r="E203" s="186" t="s">
        <v>2097</v>
      </c>
      <c r="F203" s="186" t="s">
        <v>2098</v>
      </c>
      <c r="G203" s="173"/>
      <c r="H203" s="173"/>
      <c r="I203" s="176"/>
      <c r="J203" s="187">
        <f>BK203</f>
        <v>0</v>
      </c>
      <c r="K203" s="173"/>
      <c r="L203" s="178"/>
      <c r="M203" s="179"/>
      <c r="N203" s="180"/>
      <c r="O203" s="180"/>
      <c r="P203" s="181">
        <f>SUM(P204:P205)</f>
        <v>0</v>
      </c>
      <c r="Q203" s="180"/>
      <c r="R203" s="181">
        <f>SUM(R204:R205)</f>
        <v>0</v>
      </c>
      <c r="S203" s="180"/>
      <c r="T203" s="182">
        <f>SUM(T204:T205)</f>
        <v>0</v>
      </c>
      <c r="AR203" s="183" t="s">
        <v>86</v>
      </c>
      <c r="AT203" s="184" t="s">
        <v>77</v>
      </c>
      <c r="AU203" s="184" t="s">
        <v>86</v>
      </c>
      <c r="AY203" s="183" t="s">
        <v>151</v>
      </c>
      <c r="BK203" s="185">
        <f>SUM(BK204:BK205)</f>
        <v>0</v>
      </c>
    </row>
    <row r="204" spans="1:65" s="2" customFormat="1" ht="16.5" customHeight="1">
      <c r="A204" s="35"/>
      <c r="B204" s="36"/>
      <c r="C204" s="188" t="s">
        <v>7</v>
      </c>
      <c r="D204" s="188" t="s">
        <v>154</v>
      </c>
      <c r="E204" s="189" t="s">
        <v>2099</v>
      </c>
      <c r="F204" s="190" t="s">
        <v>2100</v>
      </c>
      <c r="G204" s="191" t="s">
        <v>1365</v>
      </c>
      <c r="H204" s="192">
        <v>50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43</v>
      </c>
      <c r="O204" s="72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158</v>
      </c>
      <c r="AT204" s="200" t="s">
        <v>154</v>
      </c>
      <c r="AU204" s="200" t="s">
        <v>88</v>
      </c>
      <c r="AY204" s="18" t="s">
        <v>151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86</v>
      </c>
      <c r="BK204" s="201">
        <f>ROUND(I204*H204,2)</f>
        <v>0</v>
      </c>
      <c r="BL204" s="18" t="s">
        <v>158</v>
      </c>
      <c r="BM204" s="200" t="s">
        <v>397</v>
      </c>
    </row>
    <row r="205" spans="1:65" s="2" customFormat="1" ht="16.5" customHeight="1">
      <c r="A205" s="35"/>
      <c r="B205" s="36"/>
      <c r="C205" s="188" t="s">
        <v>275</v>
      </c>
      <c r="D205" s="188" t="s">
        <v>154</v>
      </c>
      <c r="E205" s="189" t="s">
        <v>2101</v>
      </c>
      <c r="F205" s="190" t="s">
        <v>2102</v>
      </c>
      <c r="G205" s="191" t="s">
        <v>1365</v>
      </c>
      <c r="H205" s="192">
        <v>10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43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158</v>
      </c>
      <c r="AT205" s="200" t="s">
        <v>154</v>
      </c>
      <c r="AU205" s="200" t="s">
        <v>88</v>
      </c>
      <c r="AY205" s="18" t="s">
        <v>151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86</v>
      </c>
      <c r="BK205" s="201">
        <f>ROUND(I205*H205,2)</f>
        <v>0</v>
      </c>
      <c r="BL205" s="18" t="s">
        <v>158</v>
      </c>
      <c r="BM205" s="200" t="s">
        <v>409</v>
      </c>
    </row>
    <row r="206" spans="1:65" s="12" customFormat="1" ht="22.9" customHeight="1">
      <c r="B206" s="172"/>
      <c r="C206" s="173"/>
      <c r="D206" s="174" t="s">
        <v>77</v>
      </c>
      <c r="E206" s="186" t="s">
        <v>2103</v>
      </c>
      <c r="F206" s="186" t="s">
        <v>2104</v>
      </c>
      <c r="G206" s="173"/>
      <c r="H206" s="173"/>
      <c r="I206" s="176"/>
      <c r="J206" s="187">
        <f>BK206</f>
        <v>0</v>
      </c>
      <c r="K206" s="173"/>
      <c r="L206" s="178"/>
      <c r="M206" s="179"/>
      <c r="N206" s="180"/>
      <c r="O206" s="180"/>
      <c r="P206" s="181">
        <f>SUM(P207:P208)</f>
        <v>0</v>
      </c>
      <c r="Q206" s="180"/>
      <c r="R206" s="181">
        <f>SUM(R207:R208)</f>
        <v>0</v>
      </c>
      <c r="S206" s="180"/>
      <c r="T206" s="182">
        <f>SUM(T207:T208)</f>
        <v>0</v>
      </c>
      <c r="AR206" s="183" t="s">
        <v>86</v>
      </c>
      <c r="AT206" s="184" t="s">
        <v>77</v>
      </c>
      <c r="AU206" s="184" t="s">
        <v>86</v>
      </c>
      <c r="AY206" s="183" t="s">
        <v>151</v>
      </c>
      <c r="BK206" s="185">
        <f>SUM(BK207:BK208)</f>
        <v>0</v>
      </c>
    </row>
    <row r="207" spans="1:65" s="2" customFormat="1" ht="21.75" customHeight="1">
      <c r="A207" s="35"/>
      <c r="B207" s="36"/>
      <c r="C207" s="188" t="s">
        <v>282</v>
      </c>
      <c r="D207" s="188" t="s">
        <v>154</v>
      </c>
      <c r="E207" s="189" t="s">
        <v>2105</v>
      </c>
      <c r="F207" s="190" t="s">
        <v>2106</v>
      </c>
      <c r="G207" s="191" t="s">
        <v>1365</v>
      </c>
      <c r="H207" s="192">
        <v>9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43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158</v>
      </c>
      <c r="AT207" s="200" t="s">
        <v>154</v>
      </c>
      <c r="AU207" s="200" t="s">
        <v>88</v>
      </c>
      <c r="AY207" s="18" t="s">
        <v>151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86</v>
      </c>
      <c r="BK207" s="201">
        <f>ROUND(I207*H207,2)</f>
        <v>0</v>
      </c>
      <c r="BL207" s="18" t="s">
        <v>158</v>
      </c>
      <c r="BM207" s="200" t="s">
        <v>423</v>
      </c>
    </row>
    <row r="208" spans="1:65" s="2" customFormat="1" ht="21.75" customHeight="1">
      <c r="A208" s="35"/>
      <c r="B208" s="36"/>
      <c r="C208" s="188" t="s">
        <v>286</v>
      </c>
      <c r="D208" s="188" t="s">
        <v>154</v>
      </c>
      <c r="E208" s="189" t="s">
        <v>2107</v>
      </c>
      <c r="F208" s="190" t="s">
        <v>2108</v>
      </c>
      <c r="G208" s="191" t="s">
        <v>1365</v>
      </c>
      <c r="H208" s="192">
        <v>1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43</v>
      </c>
      <c r="O208" s="7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158</v>
      </c>
      <c r="AT208" s="200" t="s">
        <v>154</v>
      </c>
      <c r="AU208" s="200" t="s">
        <v>88</v>
      </c>
      <c r="AY208" s="18" t="s">
        <v>151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158</v>
      </c>
      <c r="BM208" s="200" t="s">
        <v>433</v>
      </c>
    </row>
    <row r="209" spans="1:65" s="12" customFormat="1" ht="22.9" customHeight="1">
      <c r="B209" s="172"/>
      <c r="C209" s="173"/>
      <c r="D209" s="174" t="s">
        <v>77</v>
      </c>
      <c r="E209" s="186" t="s">
        <v>2109</v>
      </c>
      <c r="F209" s="186" t="s">
        <v>2110</v>
      </c>
      <c r="G209" s="173"/>
      <c r="H209" s="173"/>
      <c r="I209" s="176"/>
      <c r="J209" s="187">
        <f>BK209</f>
        <v>0</v>
      </c>
      <c r="K209" s="173"/>
      <c r="L209" s="178"/>
      <c r="M209" s="179"/>
      <c r="N209" s="180"/>
      <c r="O209" s="180"/>
      <c r="P209" s="181">
        <f>P210</f>
        <v>0</v>
      </c>
      <c r="Q209" s="180"/>
      <c r="R209" s="181">
        <f>R210</f>
        <v>0</v>
      </c>
      <c r="S209" s="180"/>
      <c r="T209" s="182">
        <f>T210</f>
        <v>0</v>
      </c>
      <c r="AR209" s="183" t="s">
        <v>86</v>
      </c>
      <c r="AT209" s="184" t="s">
        <v>77</v>
      </c>
      <c r="AU209" s="184" t="s">
        <v>86</v>
      </c>
      <c r="AY209" s="183" t="s">
        <v>151</v>
      </c>
      <c r="BK209" s="185">
        <f>BK210</f>
        <v>0</v>
      </c>
    </row>
    <row r="210" spans="1:65" s="2" customFormat="1" ht="21.75" customHeight="1">
      <c r="A210" s="35"/>
      <c r="B210" s="36"/>
      <c r="C210" s="188" t="s">
        <v>290</v>
      </c>
      <c r="D210" s="188" t="s">
        <v>154</v>
      </c>
      <c r="E210" s="189" t="s">
        <v>2111</v>
      </c>
      <c r="F210" s="190" t="s">
        <v>2112</v>
      </c>
      <c r="G210" s="191" t="s">
        <v>1365</v>
      </c>
      <c r="H210" s="192">
        <v>1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43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158</v>
      </c>
      <c r="AT210" s="200" t="s">
        <v>154</v>
      </c>
      <c r="AU210" s="200" t="s">
        <v>88</v>
      </c>
      <c r="AY210" s="18" t="s">
        <v>151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86</v>
      </c>
      <c r="BK210" s="201">
        <f>ROUND(I210*H210,2)</f>
        <v>0</v>
      </c>
      <c r="BL210" s="18" t="s">
        <v>158</v>
      </c>
      <c r="BM210" s="200" t="s">
        <v>441</v>
      </c>
    </row>
    <row r="211" spans="1:65" s="12" customFormat="1" ht="22.9" customHeight="1">
      <c r="B211" s="172"/>
      <c r="C211" s="173"/>
      <c r="D211" s="174" t="s">
        <v>77</v>
      </c>
      <c r="E211" s="186" t="s">
        <v>2113</v>
      </c>
      <c r="F211" s="186" t="s">
        <v>2114</v>
      </c>
      <c r="G211" s="173"/>
      <c r="H211" s="173"/>
      <c r="I211" s="176"/>
      <c r="J211" s="187">
        <f>BK211</f>
        <v>0</v>
      </c>
      <c r="K211" s="173"/>
      <c r="L211" s="178"/>
      <c r="M211" s="179"/>
      <c r="N211" s="180"/>
      <c r="O211" s="180"/>
      <c r="P211" s="181">
        <f>SUM(P212:P213)</f>
        <v>0</v>
      </c>
      <c r="Q211" s="180"/>
      <c r="R211" s="181">
        <f>SUM(R212:R213)</f>
        <v>0</v>
      </c>
      <c r="S211" s="180"/>
      <c r="T211" s="182">
        <f>SUM(T212:T213)</f>
        <v>0</v>
      </c>
      <c r="AR211" s="183" t="s">
        <v>86</v>
      </c>
      <c r="AT211" s="184" t="s">
        <v>77</v>
      </c>
      <c r="AU211" s="184" t="s">
        <v>86</v>
      </c>
      <c r="AY211" s="183" t="s">
        <v>151</v>
      </c>
      <c r="BK211" s="185">
        <f>SUM(BK212:BK213)</f>
        <v>0</v>
      </c>
    </row>
    <row r="212" spans="1:65" s="2" customFormat="1" ht="16.5" customHeight="1">
      <c r="A212" s="35"/>
      <c r="B212" s="36"/>
      <c r="C212" s="188" t="s">
        <v>296</v>
      </c>
      <c r="D212" s="188" t="s">
        <v>154</v>
      </c>
      <c r="E212" s="189" t="s">
        <v>2115</v>
      </c>
      <c r="F212" s="190" t="s">
        <v>2116</v>
      </c>
      <c r="G212" s="191" t="s">
        <v>1365</v>
      </c>
      <c r="H212" s="192">
        <v>9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43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158</v>
      </c>
      <c r="AT212" s="200" t="s">
        <v>154</v>
      </c>
      <c r="AU212" s="200" t="s">
        <v>88</v>
      </c>
      <c r="AY212" s="18" t="s">
        <v>151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86</v>
      </c>
      <c r="BK212" s="201">
        <f>ROUND(I212*H212,2)</f>
        <v>0</v>
      </c>
      <c r="BL212" s="18" t="s">
        <v>158</v>
      </c>
      <c r="BM212" s="200" t="s">
        <v>450</v>
      </c>
    </row>
    <row r="213" spans="1:65" s="2" customFormat="1" ht="16.5" customHeight="1">
      <c r="A213" s="35"/>
      <c r="B213" s="36"/>
      <c r="C213" s="188" t="s">
        <v>302</v>
      </c>
      <c r="D213" s="188" t="s">
        <v>154</v>
      </c>
      <c r="E213" s="189" t="s">
        <v>2117</v>
      </c>
      <c r="F213" s="190" t="s">
        <v>2118</v>
      </c>
      <c r="G213" s="191" t="s">
        <v>1365</v>
      </c>
      <c r="H213" s="192">
        <v>1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43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158</v>
      </c>
      <c r="AT213" s="200" t="s">
        <v>154</v>
      </c>
      <c r="AU213" s="200" t="s">
        <v>88</v>
      </c>
      <c r="AY213" s="18" t="s">
        <v>151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86</v>
      </c>
      <c r="BK213" s="201">
        <f>ROUND(I213*H213,2)</f>
        <v>0</v>
      </c>
      <c r="BL213" s="18" t="s">
        <v>158</v>
      </c>
      <c r="BM213" s="200" t="s">
        <v>459</v>
      </c>
    </row>
    <row r="214" spans="1:65" s="12" customFormat="1" ht="22.9" customHeight="1">
      <c r="B214" s="172"/>
      <c r="C214" s="173"/>
      <c r="D214" s="174" t="s">
        <v>77</v>
      </c>
      <c r="E214" s="186" t="s">
        <v>2119</v>
      </c>
      <c r="F214" s="186" t="s">
        <v>2120</v>
      </c>
      <c r="G214" s="173"/>
      <c r="H214" s="173"/>
      <c r="I214" s="176"/>
      <c r="J214" s="187">
        <f>BK214</f>
        <v>0</v>
      </c>
      <c r="K214" s="173"/>
      <c r="L214" s="178"/>
      <c r="M214" s="179"/>
      <c r="N214" s="180"/>
      <c r="O214" s="180"/>
      <c r="P214" s="181">
        <f>P215</f>
        <v>0</v>
      </c>
      <c r="Q214" s="180"/>
      <c r="R214" s="181">
        <f>R215</f>
        <v>0</v>
      </c>
      <c r="S214" s="180"/>
      <c r="T214" s="182">
        <f>T215</f>
        <v>0</v>
      </c>
      <c r="AR214" s="183" t="s">
        <v>86</v>
      </c>
      <c r="AT214" s="184" t="s">
        <v>77</v>
      </c>
      <c r="AU214" s="184" t="s">
        <v>86</v>
      </c>
      <c r="AY214" s="183" t="s">
        <v>151</v>
      </c>
      <c r="BK214" s="185">
        <f>BK215</f>
        <v>0</v>
      </c>
    </row>
    <row r="215" spans="1:65" s="2" customFormat="1" ht="21.75" customHeight="1">
      <c r="A215" s="35"/>
      <c r="B215" s="36"/>
      <c r="C215" s="188" t="s">
        <v>306</v>
      </c>
      <c r="D215" s="188" t="s">
        <v>154</v>
      </c>
      <c r="E215" s="189" t="s">
        <v>2121</v>
      </c>
      <c r="F215" s="190" t="s">
        <v>2122</v>
      </c>
      <c r="G215" s="191" t="s">
        <v>1365</v>
      </c>
      <c r="H215" s="192">
        <v>10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43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158</v>
      </c>
      <c r="AT215" s="200" t="s">
        <v>154</v>
      </c>
      <c r="AU215" s="200" t="s">
        <v>88</v>
      </c>
      <c r="AY215" s="18" t="s">
        <v>151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86</v>
      </c>
      <c r="BK215" s="201">
        <f>ROUND(I215*H215,2)</f>
        <v>0</v>
      </c>
      <c r="BL215" s="18" t="s">
        <v>158</v>
      </c>
      <c r="BM215" s="200" t="s">
        <v>473</v>
      </c>
    </row>
    <row r="216" spans="1:65" s="12" customFormat="1" ht="22.9" customHeight="1">
      <c r="B216" s="172"/>
      <c r="C216" s="173"/>
      <c r="D216" s="174" t="s">
        <v>77</v>
      </c>
      <c r="E216" s="186" t="s">
        <v>2123</v>
      </c>
      <c r="F216" s="186" t="s">
        <v>2124</v>
      </c>
      <c r="G216" s="173"/>
      <c r="H216" s="173"/>
      <c r="I216" s="176"/>
      <c r="J216" s="187">
        <f>BK216</f>
        <v>0</v>
      </c>
      <c r="K216" s="173"/>
      <c r="L216" s="178"/>
      <c r="M216" s="179"/>
      <c r="N216" s="180"/>
      <c r="O216" s="180"/>
      <c r="P216" s="181">
        <f>SUM(P217:P218)</f>
        <v>0</v>
      </c>
      <c r="Q216" s="180"/>
      <c r="R216" s="181">
        <f>SUM(R217:R218)</f>
        <v>0</v>
      </c>
      <c r="S216" s="180"/>
      <c r="T216" s="182">
        <f>SUM(T217:T218)</f>
        <v>0</v>
      </c>
      <c r="AR216" s="183" t="s">
        <v>86</v>
      </c>
      <c r="AT216" s="184" t="s">
        <v>77</v>
      </c>
      <c r="AU216" s="184" t="s">
        <v>86</v>
      </c>
      <c r="AY216" s="183" t="s">
        <v>151</v>
      </c>
      <c r="BK216" s="185">
        <f>SUM(BK217:BK218)</f>
        <v>0</v>
      </c>
    </row>
    <row r="217" spans="1:65" s="2" customFormat="1" ht="16.5" customHeight="1">
      <c r="A217" s="35"/>
      <c r="B217" s="36"/>
      <c r="C217" s="188" t="s">
        <v>310</v>
      </c>
      <c r="D217" s="188" t="s">
        <v>154</v>
      </c>
      <c r="E217" s="189" t="s">
        <v>2125</v>
      </c>
      <c r="F217" s="190" t="s">
        <v>2126</v>
      </c>
      <c r="G217" s="191" t="s">
        <v>1365</v>
      </c>
      <c r="H217" s="192">
        <v>13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43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158</v>
      </c>
      <c r="AT217" s="200" t="s">
        <v>154</v>
      </c>
      <c r="AU217" s="200" t="s">
        <v>88</v>
      </c>
      <c r="AY217" s="18" t="s">
        <v>151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86</v>
      </c>
      <c r="BK217" s="201">
        <f>ROUND(I217*H217,2)</f>
        <v>0</v>
      </c>
      <c r="BL217" s="18" t="s">
        <v>158</v>
      </c>
      <c r="BM217" s="200" t="s">
        <v>491</v>
      </c>
    </row>
    <row r="218" spans="1:65" s="2" customFormat="1" ht="21.75" customHeight="1">
      <c r="A218" s="35"/>
      <c r="B218" s="36"/>
      <c r="C218" s="188" t="s">
        <v>314</v>
      </c>
      <c r="D218" s="188" t="s">
        <v>154</v>
      </c>
      <c r="E218" s="189" t="s">
        <v>2127</v>
      </c>
      <c r="F218" s="190" t="s">
        <v>2128</v>
      </c>
      <c r="G218" s="191" t="s">
        <v>1365</v>
      </c>
      <c r="H218" s="192">
        <v>26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43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158</v>
      </c>
      <c r="AT218" s="200" t="s">
        <v>154</v>
      </c>
      <c r="AU218" s="200" t="s">
        <v>88</v>
      </c>
      <c r="AY218" s="18" t="s">
        <v>151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86</v>
      </c>
      <c r="BK218" s="201">
        <f>ROUND(I218*H218,2)</f>
        <v>0</v>
      </c>
      <c r="BL218" s="18" t="s">
        <v>158</v>
      </c>
      <c r="BM218" s="200" t="s">
        <v>501</v>
      </c>
    </row>
    <row r="219" spans="1:65" s="12" customFormat="1" ht="22.9" customHeight="1">
      <c r="B219" s="172"/>
      <c r="C219" s="173"/>
      <c r="D219" s="174" t="s">
        <v>77</v>
      </c>
      <c r="E219" s="186" t="s">
        <v>2129</v>
      </c>
      <c r="F219" s="186" t="s">
        <v>2130</v>
      </c>
      <c r="G219" s="173"/>
      <c r="H219" s="173"/>
      <c r="I219" s="176"/>
      <c r="J219" s="187">
        <f>BK219</f>
        <v>0</v>
      </c>
      <c r="K219" s="173"/>
      <c r="L219" s="178"/>
      <c r="M219" s="179"/>
      <c r="N219" s="180"/>
      <c r="O219" s="180"/>
      <c r="P219" s="181">
        <f>P220</f>
        <v>0</v>
      </c>
      <c r="Q219" s="180"/>
      <c r="R219" s="181">
        <f>R220</f>
        <v>0</v>
      </c>
      <c r="S219" s="180"/>
      <c r="T219" s="182">
        <f>T220</f>
        <v>0</v>
      </c>
      <c r="AR219" s="183" t="s">
        <v>86</v>
      </c>
      <c r="AT219" s="184" t="s">
        <v>77</v>
      </c>
      <c r="AU219" s="184" t="s">
        <v>86</v>
      </c>
      <c r="AY219" s="183" t="s">
        <v>151</v>
      </c>
      <c r="BK219" s="185">
        <f>BK220</f>
        <v>0</v>
      </c>
    </row>
    <row r="220" spans="1:65" s="2" customFormat="1" ht="21.75" customHeight="1">
      <c r="A220" s="35"/>
      <c r="B220" s="36"/>
      <c r="C220" s="188" t="s">
        <v>319</v>
      </c>
      <c r="D220" s="188" t="s">
        <v>154</v>
      </c>
      <c r="E220" s="189" t="s">
        <v>2131</v>
      </c>
      <c r="F220" s="190" t="s">
        <v>2132</v>
      </c>
      <c r="G220" s="191" t="s">
        <v>1365</v>
      </c>
      <c r="H220" s="192">
        <v>1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43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158</v>
      </c>
      <c r="AT220" s="200" t="s">
        <v>154</v>
      </c>
      <c r="AU220" s="200" t="s">
        <v>88</v>
      </c>
      <c r="AY220" s="18" t="s">
        <v>151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86</v>
      </c>
      <c r="BK220" s="201">
        <f>ROUND(I220*H220,2)</f>
        <v>0</v>
      </c>
      <c r="BL220" s="18" t="s">
        <v>158</v>
      </c>
      <c r="BM220" s="200" t="s">
        <v>512</v>
      </c>
    </row>
    <row r="221" spans="1:65" s="12" customFormat="1" ht="22.9" customHeight="1">
      <c r="B221" s="172"/>
      <c r="C221" s="173"/>
      <c r="D221" s="174" t="s">
        <v>77</v>
      </c>
      <c r="E221" s="186" t="s">
        <v>2133</v>
      </c>
      <c r="F221" s="186" t="s">
        <v>2134</v>
      </c>
      <c r="G221" s="173"/>
      <c r="H221" s="173"/>
      <c r="I221" s="176"/>
      <c r="J221" s="187">
        <f>BK221</f>
        <v>0</v>
      </c>
      <c r="K221" s="173"/>
      <c r="L221" s="178"/>
      <c r="M221" s="179"/>
      <c r="N221" s="180"/>
      <c r="O221" s="180"/>
      <c r="P221" s="181">
        <f>SUM(P222:P223)</f>
        <v>0</v>
      </c>
      <c r="Q221" s="180"/>
      <c r="R221" s="181">
        <f>SUM(R222:R223)</f>
        <v>0</v>
      </c>
      <c r="S221" s="180"/>
      <c r="T221" s="182">
        <f>SUM(T222:T223)</f>
        <v>0</v>
      </c>
      <c r="AR221" s="183" t="s">
        <v>86</v>
      </c>
      <c r="AT221" s="184" t="s">
        <v>77</v>
      </c>
      <c r="AU221" s="184" t="s">
        <v>86</v>
      </c>
      <c r="AY221" s="183" t="s">
        <v>151</v>
      </c>
      <c r="BK221" s="185">
        <f>SUM(BK222:BK223)</f>
        <v>0</v>
      </c>
    </row>
    <row r="222" spans="1:65" s="2" customFormat="1" ht="21.75" customHeight="1">
      <c r="A222" s="35"/>
      <c r="B222" s="36"/>
      <c r="C222" s="188" t="s">
        <v>323</v>
      </c>
      <c r="D222" s="188" t="s">
        <v>154</v>
      </c>
      <c r="E222" s="189" t="s">
        <v>2135</v>
      </c>
      <c r="F222" s="190" t="s">
        <v>2136</v>
      </c>
      <c r="G222" s="191" t="s">
        <v>1365</v>
      </c>
      <c r="H222" s="192">
        <v>1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43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158</v>
      </c>
      <c r="AT222" s="200" t="s">
        <v>154</v>
      </c>
      <c r="AU222" s="200" t="s">
        <v>88</v>
      </c>
      <c r="AY222" s="18" t="s">
        <v>151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86</v>
      </c>
      <c r="BK222" s="201">
        <f>ROUND(I222*H222,2)</f>
        <v>0</v>
      </c>
      <c r="BL222" s="18" t="s">
        <v>158</v>
      </c>
      <c r="BM222" s="200" t="s">
        <v>520</v>
      </c>
    </row>
    <row r="223" spans="1:65" s="2" customFormat="1" ht="21.75" customHeight="1">
      <c r="A223" s="35"/>
      <c r="B223" s="36"/>
      <c r="C223" s="188" t="s">
        <v>327</v>
      </c>
      <c r="D223" s="188" t="s">
        <v>154</v>
      </c>
      <c r="E223" s="189" t="s">
        <v>2137</v>
      </c>
      <c r="F223" s="190" t="s">
        <v>2138</v>
      </c>
      <c r="G223" s="191" t="s">
        <v>1365</v>
      </c>
      <c r="H223" s="192">
        <v>1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43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158</v>
      </c>
      <c r="AT223" s="200" t="s">
        <v>154</v>
      </c>
      <c r="AU223" s="200" t="s">
        <v>88</v>
      </c>
      <c r="AY223" s="18" t="s">
        <v>151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86</v>
      </c>
      <c r="BK223" s="201">
        <f>ROUND(I223*H223,2)</f>
        <v>0</v>
      </c>
      <c r="BL223" s="18" t="s">
        <v>158</v>
      </c>
      <c r="BM223" s="200" t="s">
        <v>530</v>
      </c>
    </row>
    <row r="224" spans="1:65" s="12" customFormat="1" ht="22.9" customHeight="1">
      <c r="B224" s="172"/>
      <c r="C224" s="173"/>
      <c r="D224" s="174" t="s">
        <v>77</v>
      </c>
      <c r="E224" s="186" t="s">
        <v>2139</v>
      </c>
      <c r="F224" s="186" t="s">
        <v>2140</v>
      </c>
      <c r="G224" s="173"/>
      <c r="H224" s="173"/>
      <c r="I224" s="176"/>
      <c r="J224" s="187">
        <f>BK224</f>
        <v>0</v>
      </c>
      <c r="K224" s="173"/>
      <c r="L224" s="178"/>
      <c r="M224" s="179"/>
      <c r="N224" s="180"/>
      <c r="O224" s="180"/>
      <c r="P224" s="181">
        <f>P225</f>
        <v>0</v>
      </c>
      <c r="Q224" s="180"/>
      <c r="R224" s="181">
        <f>R225</f>
        <v>0</v>
      </c>
      <c r="S224" s="180"/>
      <c r="T224" s="182">
        <f>T225</f>
        <v>0</v>
      </c>
      <c r="AR224" s="183" t="s">
        <v>86</v>
      </c>
      <c r="AT224" s="184" t="s">
        <v>77</v>
      </c>
      <c r="AU224" s="184" t="s">
        <v>86</v>
      </c>
      <c r="AY224" s="183" t="s">
        <v>151</v>
      </c>
      <c r="BK224" s="185">
        <f>BK225</f>
        <v>0</v>
      </c>
    </row>
    <row r="225" spans="1:65" s="2" customFormat="1" ht="16.5" customHeight="1">
      <c r="A225" s="35"/>
      <c r="B225" s="36"/>
      <c r="C225" s="188" t="s">
        <v>331</v>
      </c>
      <c r="D225" s="188" t="s">
        <v>154</v>
      </c>
      <c r="E225" s="189" t="s">
        <v>2141</v>
      </c>
      <c r="F225" s="190" t="s">
        <v>2142</v>
      </c>
      <c r="G225" s="191" t="s">
        <v>1365</v>
      </c>
      <c r="H225" s="192">
        <v>300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43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158</v>
      </c>
      <c r="AT225" s="200" t="s">
        <v>154</v>
      </c>
      <c r="AU225" s="200" t="s">
        <v>88</v>
      </c>
      <c r="AY225" s="18" t="s">
        <v>151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86</v>
      </c>
      <c r="BK225" s="201">
        <f>ROUND(I225*H225,2)</f>
        <v>0</v>
      </c>
      <c r="BL225" s="18" t="s">
        <v>158</v>
      </c>
      <c r="BM225" s="200" t="s">
        <v>539</v>
      </c>
    </row>
    <row r="226" spans="1:65" s="12" customFormat="1" ht="22.9" customHeight="1">
      <c r="B226" s="172"/>
      <c r="C226" s="173"/>
      <c r="D226" s="174" t="s">
        <v>77</v>
      </c>
      <c r="E226" s="186" t="s">
        <v>2143</v>
      </c>
      <c r="F226" s="186" t="s">
        <v>2144</v>
      </c>
      <c r="G226" s="173"/>
      <c r="H226" s="173"/>
      <c r="I226" s="176"/>
      <c r="J226" s="187">
        <f>BK226</f>
        <v>0</v>
      </c>
      <c r="K226" s="173"/>
      <c r="L226" s="178"/>
      <c r="M226" s="179"/>
      <c r="N226" s="180"/>
      <c r="O226" s="180"/>
      <c r="P226" s="181">
        <f>SUM(P227:P235)</f>
        <v>0</v>
      </c>
      <c r="Q226" s="180"/>
      <c r="R226" s="181">
        <f>SUM(R227:R235)</f>
        <v>0</v>
      </c>
      <c r="S226" s="180"/>
      <c r="T226" s="182">
        <f>SUM(T227:T235)</f>
        <v>0</v>
      </c>
      <c r="AR226" s="183" t="s">
        <v>86</v>
      </c>
      <c r="AT226" s="184" t="s">
        <v>77</v>
      </c>
      <c r="AU226" s="184" t="s">
        <v>86</v>
      </c>
      <c r="AY226" s="183" t="s">
        <v>151</v>
      </c>
      <c r="BK226" s="185">
        <f>SUM(BK227:BK235)</f>
        <v>0</v>
      </c>
    </row>
    <row r="227" spans="1:65" s="2" customFormat="1" ht="21.75" customHeight="1">
      <c r="A227" s="35"/>
      <c r="B227" s="36"/>
      <c r="C227" s="188" t="s">
        <v>336</v>
      </c>
      <c r="D227" s="188" t="s">
        <v>154</v>
      </c>
      <c r="E227" s="189" t="s">
        <v>2145</v>
      </c>
      <c r="F227" s="190" t="s">
        <v>2146</v>
      </c>
      <c r="G227" s="191" t="s">
        <v>1365</v>
      </c>
      <c r="H227" s="192">
        <v>1</v>
      </c>
      <c r="I227" s="193"/>
      <c r="J227" s="194">
        <f t="shared" ref="J227:J235" si="10"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 t="shared" ref="P227:P235" si="11">O227*H227</f>
        <v>0</v>
      </c>
      <c r="Q227" s="198">
        <v>0</v>
      </c>
      <c r="R227" s="198">
        <f t="shared" ref="R227:R235" si="12">Q227*H227</f>
        <v>0</v>
      </c>
      <c r="S227" s="198">
        <v>0</v>
      </c>
      <c r="T227" s="199">
        <f t="shared" ref="T227:T235" si="13"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158</v>
      </c>
      <c r="AT227" s="200" t="s">
        <v>154</v>
      </c>
      <c r="AU227" s="200" t="s">
        <v>88</v>
      </c>
      <c r="AY227" s="18" t="s">
        <v>151</v>
      </c>
      <c r="BE227" s="201">
        <f t="shared" ref="BE227:BE235" si="14">IF(N227="základní",J227,0)</f>
        <v>0</v>
      </c>
      <c r="BF227" s="201">
        <f t="shared" ref="BF227:BF235" si="15">IF(N227="snížená",J227,0)</f>
        <v>0</v>
      </c>
      <c r="BG227" s="201">
        <f t="shared" ref="BG227:BG235" si="16">IF(N227="zákl. přenesená",J227,0)</f>
        <v>0</v>
      </c>
      <c r="BH227" s="201">
        <f t="shared" ref="BH227:BH235" si="17">IF(N227="sníž. přenesená",J227,0)</f>
        <v>0</v>
      </c>
      <c r="BI227" s="201">
        <f t="shared" ref="BI227:BI235" si="18">IF(N227="nulová",J227,0)</f>
        <v>0</v>
      </c>
      <c r="BJ227" s="18" t="s">
        <v>86</v>
      </c>
      <c r="BK227" s="201">
        <f t="shared" ref="BK227:BK235" si="19">ROUND(I227*H227,2)</f>
        <v>0</v>
      </c>
      <c r="BL227" s="18" t="s">
        <v>158</v>
      </c>
      <c r="BM227" s="200" t="s">
        <v>547</v>
      </c>
    </row>
    <row r="228" spans="1:65" s="2" customFormat="1" ht="21.75" customHeight="1">
      <c r="A228" s="35"/>
      <c r="B228" s="36"/>
      <c r="C228" s="188" t="s">
        <v>341</v>
      </c>
      <c r="D228" s="188" t="s">
        <v>154</v>
      </c>
      <c r="E228" s="189" t="s">
        <v>2147</v>
      </c>
      <c r="F228" s="190" t="s">
        <v>2148</v>
      </c>
      <c r="G228" s="191" t="s">
        <v>1365</v>
      </c>
      <c r="H228" s="192">
        <v>1</v>
      </c>
      <c r="I228" s="193"/>
      <c r="J228" s="194">
        <f t="shared" si="10"/>
        <v>0</v>
      </c>
      <c r="K228" s="195"/>
      <c r="L228" s="40"/>
      <c r="M228" s="196" t="s">
        <v>1</v>
      </c>
      <c r="N228" s="197" t="s">
        <v>43</v>
      </c>
      <c r="O228" s="72"/>
      <c r="P228" s="198">
        <f t="shared" si="11"/>
        <v>0</v>
      </c>
      <c r="Q228" s="198">
        <v>0</v>
      </c>
      <c r="R228" s="198">
        <f t="shared" si="12"/>
        <v>0</v>
      </c>
      <c r="S228" s="198">
        <v>0</v>
      </c>
      <c r="T228" s="199">
        <f t="shared" si="1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158</v>
      </c>
      <c r="AT228" s="200" t="s">
        <v>154</v>
      </c>
      <c r="AU228" s="200" t="s">
        <v>88</v>
      </c>
      <c r="AY228" s="18" t="s">
        <v>151</v>
      </c>
      <c r="BE228" s="201">
        <f t="shared" si="14"/>
        <v>0</v>
      </c>
      <c r="BF228" s="201">
        <f t="shared" si="15"/>
        <v>0</v>
      </c>
      <c r="BG228" s="201">
        <f t="shared" si="16"/>
        <v>0</v>
      </c>
      <c r="BH228" s="201">
        <f t="shared" si="17"/>
        <v>0</v>
      </c>
      <c r="BI228" s="201">
        <f t="shared" si="18"/>
        <v>0</v>
      </c>
      <c r="BJ228" s="18" t="s">
        <v>86</v>
      </c>
      <c r="BK228" s="201">
        <f t="shared" si="19"/>
        <v>0</v>
      </c>
      <c r="BL228" s="18" t="s">
        <v>158</v>
      </c>
      <c r="BM228" s="200" t="s">
        <v>556</v>
      </c>
    </row>
    <row r="229" spans="1:65" s="2" customFormat="1" ht="21.75" customHeight="1">
      <c r="A229" s="35"/>
      <c r="B229" s="36"/>
      <c r="C229" s="188" t="s">
        <v>345</v>
      </c>
      <c r="D229" s="188" t="s">
        <v>154</v>
      </c>
      <c r="E229" s="189" t="s">
        <v>2149</v>
      </c>
      <c r="F229" s="190" t="s">
        <v>2150</v>
      </c>
      <c r="G229" s="191" t="s">
        <v>299</v>
      </c>
      <c r="H229" s="192">
        <v>1</v>
      </c>
      <c r="I229" s="193"/>
      <c r="J229" s="194">
        <f t="shared" si="10"/>
        <v>0</v>
      </c>
      <c r="K229" s="195"/>
      <c r="L229" s="40"/>
      <c r="M229" s="196" t="s">
        <v>1</v>
      </c>
      <c r="N229" s="197" t="s">
        <v>43</v>
      </c>
      <c r="O229" s="72"/>
      <c r="P229" s="198">
        <f t="shared" si="11"/>
        <v>0</v>
      </c>
      <c r="Q229" s="198">
        <v>0</v>
      </c>
      <c r="R229" s="198">
        <f t="shared" si="12"/>
        <v>0</v>
      </c>
      <c r="S229" s="198">
        <v>0</v>
      </c>
      <c r="T229" s="199">
        <f t="shared" si="1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158</v>
      </c>
      <c r="AT229" s="200" t="s">
        <v>154</v>
      </c>
      <c r="AU229" s="200" t="s">
        <v>88</v>
      </c>
      <c r="AY229" s="18" t="s">
        <v>151</v>
      </c>
      <c r="BE229" s="201">
        <f t="shared" si="14"/>
        <v>0</v>
      </c>
      <c r="BF229" s="201">
        <f t="shared" si="15"/>
        <v>0</v>
      </c>
      <c r="BG229" s="201">
        <f t="shared" si="16"/>
        <v>0</v>
      </c>
      <c r="BH229" s="201">
        <f t="shared" si="17"/>
        <v>0</v>
      </c>
      <c r="BI229" s="201">
        <f t="shared" si="18"/>
        <v>0</v>
      </c>
      <c r="BJ229" s="18" t="s">
        <v>86</v>
      </c>
      <c r="BK229" s="201">
        <f t="shared" si="19"/>
        <v>0</v>
      </c>
      <c r="BL229" s="18" t="s">
        <v>158</v>
      </c>
      <c r="BM229" s="200" t="s">
        <v>567</v>
      </c>
    </row>
    <row r="230" spans="1:65" s="2" customFormat="1" ht="16.5" customHeight="1">
      <c r="A230" s="35"/>
      <c r="B230" s="36"/>
      <c r="C230" s="188" t="s">
        <v>349</v>
      </c>
      <c r="D230" s="188" t="s">
        <v>154</v>
      </c>
      <c r="E230" s="189" t="s">
        <v>2151</v>
      </c>
      <c r="F230" s="190" t="s">
        <v>2152</v>
      </c>
      <c r="G230" s="191" t="s">
        <v>1365</v>
      </c>
      <c r="H230" s="192">
        <v>5</v>
      </c>
      <c r="I230" s="193"/>
      <c r="J230" s="194">
        <f t="shared" si="10"/>
        <v>0</v>
      </c>
      <c r="K230" s="195"/>
      <c r="L230" s="40"/>
      <c r="M230" s="196" t="s">
        <v>1</v>
      </c>
      <c r="N230" s="197" t="s">
        <v>43</v>
      </c>
      <c r="O230" s="72"/>
      <c r="P230" s="198">
        <f t="shared" si="11"/>
        <v>0</v>
      </c>
      <c r="Q230" s="198">
        <v>0</v>
      </c>
      <c r="R230" s="198">
        <f t="shared" si="12"/>
        <v>0</v>
      </c>
      <c r="S230" s="198">
        <v>0</v>
      </c>
      <c r="T230" s="199">
        <f t="shared" si="1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158</v>
      </c>
      <c r="AT230" s="200" t="s">
        <v>154</v>
      </c>
      <c r="AU230" s="200" t="s">
        <v>88</v>
      </c>
      <c r="AY230" s="18" t="s">
        <v>151</v>
      </c>
      <c r="BE230" s="201">
        <f t="shared" si="14"/>
        <v>0</v>
      </c>
      <c r="BF230" s="201">
        <f t="shared" si="15"/>
        <v>0</v>
      </c>
      <c r="BG230" s="201">
        <f t="shared" si="16"/>
        <v>0</v>
      </c>
      <c r="BH230" s="201">
        <f t="shared" si="17"/>
        <v>0</v>
      </c>
      <c r="BI230" s="201">
        <f t="shared" si="18"/>
        <v>0</v>
      </c>
      <c r="BJ230" s="18" t="s">
        <v>86</v>
      </c>
      <c r="BK230" s="201">
        <f t="shared" si="19"/>
        <v>0</v>
      </c>
      <c r="BL230" s="18" t="s">
        <v>158</v>
      </c>
      <c r="BM230" s="200" t="s">
        <v>576</v>
      </c>
    </row>
    <row r="231" spans="1:65" s="2" customFormat="1" ht="21.75" customHeight="1">
      <c r="A231" s="35"/>
      <c r="B231" s="36"/>
      <c r="C231" s="188" t="s">
        <v>353</v>
      </c>
      <c r="D231" s="188" t="s">
        <v>154</v>
      </c>
      <c r="E231" s="189" t="s">
        <v>2153</v>
      </c>
      <c r="F231" s="190" t="s">
        <v>2154</v>
      </c>
      <c r="G231" s="191" t="s">
        <v>299</v>
      </c>
      <c r="H231" s="192">
        <v>1</v>
      </c>
      <c r="I231" s="193"/>
      <c r="J231" s="194">
        <f t="shared" si="10"/>
        <v>0</v>
      </c>
      <c r="K231" s="195"/>
      <c r="L231" s="40"/>
      <c r="M231" s="196" t="s">
        <v>1</v>
      </c>
      <c r="N231" s="197" t="s">
        <v>43</v>
      </c>
      <c r="O231" s="72"/>
      <c r="P231" s="198">
        <f t="shared" si="11"/>
        <v>0</v>
      </c>
      <c r="Q231" s="198">
        <v>0</v>
      </c>
      <c r="R231" s="198">
        <f t="shared" si="12"/>
        <v>0</v>
      </c>
      <c r="S231" s="198">
        <v>0</v>
      </c>
      <c r="T231" s="199">
        <f t="shared" si="1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158</v>
      </c>
      <c r="AT231" s="200" t="s">
        <v>154</v>
      </c>
      <c r="AU231" s="200" t="s">
        <v>88</v>
      </c>
      <c r="AY231" s="18" t="s">
        <v>151</v>
      </c>
      <c r="BE231" s="201">
        <f t="shared" si="14"/>
        <v>0</v>
      </c>
      <c r="BF231" s="201">
        <f t="shared" si="15"/>
        <v>0</v>
      </c>
      <c r="BG231" s="201">
        <f t="shared" si="16"/>
        <v>0</v>
      </c>
      <c r="BH231" s="201">
        <f t="shared" si="17"/>
        <v>0</v>
      </c>
      <c r="BI231" s="201">
        <f t="shared" si="18"/>
        <v>0</v>
      </c>
      <c r="BJ231" s="18" t="s">
        <v>86</v>
      </c>
      <c r="BK231" s="201">
        <f t="shared" si="19"/>
        <v>0</v>
      </c>
      <c r="BL231" s="18" t="s">
        <v>158</v>
      </c>
      <c r="BM231" s="200" t="s">
        <v>585</v>
      </c>
    </row>
    <row r="232" spans="1:65" s="2" customFormat="1" ht="16.5" customHeight="1">
      <c r="A232" s="35"/>
      <c r="B232" s="36"/>
      <c r="C232" s="188" t="s">
        <v>357</v>
      </c>
      <c r="D232" s="188" t="s">
        <v>154</v>
      </c>
      <c r="E232" s="189" t="s">
        <v>2155</v>
      </c>
      <c r="F232" s="190" t="s">
        <v>2156</v>
      </c>
      <c r="G232" s="191" t="s">
        <v>1365</v>
      </c>
      <c r="H232" s="192">
        <v>1</v>
      </c>
      <c r="I232" s="193"/>
      <c r="J232" s="194">
        <f t="shared" si="10"/>
        <v>0</v>
      </c>
      <c r="K232" s="195"/>
      <c r="L232" s="40"/>
      <c r="M232" s="196" t="s">
        <v>1</v>
      </c>
      <c r="N232" s="197" t="s">
        <v>43</v>
      </c>
      <c r="O232" s="72"/>
      <c r="P232" s="198">
        <f t="shared" si="11"/>
        <v>0</v>
      </c>
      <c r="Q232" s="198">
        <v>0</v>
      </c>
      <c r="R232" s="198">
        <f t="shared" si="12"/>
        <v>0</v>
      </c>
      <c r="S232" s="198">
        <v>0</v>
      </c>
      <c r="T232" s="199">
        <f t="shared" si="1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158</v>
      </c>
      <c r="AT232" s="200" t="s">
        <v>154</v>
      </c>
      <c r="AU232" s="200" t="s">
        <v>88</v>
      </c>
      <c r="AY232" s="18" t="s">
        <v>151</v>
      </c>
      <c r="BE232" s="201">
        <f t="shared" si="14"/>
        <v>0</v>
      </c>
      <c r="BF232" s="201">
        <f t="shared" si="15"/>
        <v>0</v>
      </c>
      <c r="BG232" s="201">
        <f t="shared" si="16"/>
        <v>0</v>
      </c>
      <c r="BH232" s="201">
        <f t="shared" si="17"/>
        <v>0</v>
      </c>
      <c r="BI232" s="201">
        <f t="shared" si="18"/>
        <v>0</v>
      </c>
      <c r="BJ232" s="18" t="s">
        <v>86</v>
      </c>
      <c r="BK232" s="201">
        <f t="shared" si="19"/>
        <v>0</v>
      </c>
      <c r="BL232" s="18" t="s">
        <v>158</v>
      </c>
      <c r="BM232" s="200" t="s">
        <v>593</v>
      </c>
    </row>
    <row r="233" spans="1:65" s="2" customFormat="1" ht="16.5" customHeight="1">
      <c r="A233" s="35"/>
      <c r="B233" s="36"/>
      <c r="C233" s="188" t="s">
        <v>361</v>
      </c>
      <c r="D233" s="188" t="s">
        <v>154</v>
      </c>
      <c r="E233" s="189" t="s">
        <v>2157</v>
      </c>
      <c r="F233" s="190" t="s">
        <v>2158</v>
      </c>
      <c r="G233" s="191" t="s">
        <v>299</v>
      </c>
      <c r="H233" s="192">
        <v>1</v>
      </c>
      <c r="I233" s="193"/>
      <c r="J233" s="194">
        <f t="shared" si="10"/>
        <v>0</v>
      </c>
      <c r="K233" s="195"/>
      <c r="L233" s="40"/>
      <c r="M233" s="196" t="s">
        <v>1</v>
      </c>
      <c r="N233" s="197" t="s">
        <v>43</v>
      </c>
      <c r="O233" s="72"/>
      <c r="P233" s="198">
        <f t="shared" si="11"/>
        <v>0</v>
      </c>
      <c r="Q233" s="198">
        <v>0</v>
      </c>
      <c r="R233" s="198">
        <f t="shared" si="12"/>
        <v>0</v>
      </c>
      <c r="S233" s="198">
        <v>0</v>
      </c>
      <c r="T233" s="199">
        <f t="shared" si="1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158</v>
      </c>
      <c r="AT233" s="200" t="s">
        <v>154</v>
      </c>
      <c r="AU233" s="200" t="s">
        <v>88</v>
      </c>
      <c r="AY233" s="18" t="s">
        <v>151</v>
      </c>
      <c r="BE233" s="201">
        <f t="shared" si="14"/>
        <v>0</v>
      </c>
      <c r="BF233" s="201">
        <f t="shared" si="15"/>
        <v>0</v>
      </c>
      <c r="BG233" s="201">
        <f t="shared" si="16"/>
        <v>0</v>
      </c>
      <c r="BH233" s="201">
        <f t="shared" si="17"/>
        <v>0</v>
      </c>
      <c r="BI233" s="201">
        <f t="shared" si="18"/>
        <v>0</v>
      </c>
      <c r="BJ233" s="18" t="s">
        <v>86</v>
      </c>
      <c r="BK233" s="201">
        <f t="shared" si="19"/>
        <v>0</v>
      </c>
      <c r="BL233" s="18" t="s">
        <v>158</v>
      </c>
      <c r="BM233" s="200" t="s">
        <v>602</v>
      </c>
    </row>
    <row r="234" spans="1:65" s="2" customFormat="1" ht="16.5" customHeight="1">
      <c r="A234" s="35"/>
      <c r="B234" s="36"/>
      <c r="C234" s="188" t="s">
        <v>366</v>
      </c>
      <c r="D234" s="188" t="s">
        <v>154</v>
      </c>
      <c r="E234" s="189" t="s">
        <v>2159</v>
      </c>
      <c r="F234" s="190" t="s">
        <v>2160</v>
      </c>
      <c r="G234" s="191" t="s">
        <v>299</v>
      </c>
      <c r="H234" s="192">
        <v>1</v>
      </c>
      <c r="I234" s="193"/>
      <c r="J234" s="194">
        <f t="shared" si="10"/>
        <v>0</v>
      </c>
      <c r="K234" s="195"/>
      <c r="L234" s="40"/>
      <c r="M234" s="196" t="s">
        <v>1</v>
      </c>
      <c r="N234" s="197" t="s">
        <v>43</v>
      </c>
      <c r="O234" s="72"/>
      <c r="P234" s="198">
        <f t="shared" si="11"/>
        <v>0</v>
      </c>
      <c r="Q234" s="198">
        <v>0</v>
      </c>
      <c r="R234" s="198">
        <f t="shared" si="12"/>
        <v>0</v>
      </c>
      <c r="S234" s="198">
        <v>0</v>
      </c>
      <c r="T234" s="199">
        <f t="shared" si="1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158</v>
      </c>
      <c r="AT234" s="200" t="s">
        <v>154</v>
      </c>
      <c r="AU234" s="200" t="s">
        <v>88</v>
      </c>
      <c r="AY234" s="18" t="s">
        <v>151</v>
      </c>
      <c r="BE234" s="201">
        <f t="shared" si="14"/>
        <v>0</v>
      </c>
      <c r="BF234" s="201">
        <f t="shared" si="15"/>
        <v>0</v>
      </c>
      <c r="BG234" s="201">
        <f t="shared" si="16"/>
        <v>0</v>
      </c>
      <c r="BH234" s="201">
        <f t="shared" si="17"/>
        <v>0</v>
      </c>
      <c r="BI234" s="201">
        <f t="shared" si="18"/>
        <v>0</v>
      </c>
      <c r="BJ234" s="18" t="s">
        <v>86</v>
      </c>
      <c r="BK234" s="201">
        <f t="shared" si="19"/>
        <v>0</v>
      </c>
      <c r="BL234" s="18" t="s">
        <v>158</v>
      </c>
      <c r="BM234" s="200" t="s">
        <v>612</v>
      </c>
    </row>
    <row r="235" spans="1:65" s="2" customFormat="1" ht="16.5" customHeight="1">
      <c r="A235" s="35"/>
      <c r="B235" s="36"/>
      <c r="C235" s="188" t="s">
        <v>372</v>
      </c>
      <c r="D235" s="188" t="s">
        <v>154</v>
      </c>
      <c r="E235" s="189" t="s">
        <v>2161</v>
      </c>
      <c r="F235" s="190" t="s">
        <v>2162</v>
      </c>
      <c r="G235" s="191" t="s">
        <v>299</v>
      </c>
      <c r="H235" s="192">
        <v>1</v>
      </c>
      <c r="I235" s="193"/>
      <c r="J235" s="194">
        <f t="shared" si="10"/>
        <v>0</v>
      </c>
      <c r="K235" s="195"/>
      <c r="L235" s="40"/>
      <c r="M235" s="196" t="s">
        <v>1</v>
      </c>
      <c r="N235" s="197" t="s">
        <v>43</v>
      </c>
      <c r="O235" s="72"/>
      <c r="P235" s="198">
        <f t="shared" si="11"/>
        <v>0</v>
      </c>
      <c r="Q235" s="198">
        <v>0</v>
      </c>
      <c r="R235" s="198">
        <f t="shared" si="12"/>
        <v>0</v>
      </c>
      <c r="S235" s="198">
        <v>0</v>
      </c>
      <c r="T235" s="199">
        <f t="shared" si="1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158</v>
      </c>
      <c r="AT235" s="200" t="s">
        <v>154</v>
      </c>
      <c r="AU235" s="200" t="s">
        <v>88</v>
      </c>
      <c r="AY235" s="18" t="s">
        <v>151</v>
      </c>
      <c r="BE235" s="201">
        <f t="shared" si="14"/>
        <v>0</v>
      </c>
      <c r="BF235" s="201">
        <f t="shared" si="15"/>
        <v>0</v>
      </c>
      <c r="BG235" s="201">
        <f t="shared" si="16"/>
        <v>0</v>
      </c>
      <c r="BH235" s="201">
        <f t="shared" si="17"/>
        <v>0</v>
      </c>
      <c r="BI235" s="201">
        <f t="shared" si="18"/>
        <v>0</v>
      </c>
      <c r="BJ235" s="18" t="s">
        <v>86</v>
      </c>
      <c r="BK235" s="201">
        <f t="shared" si="19"/>
        <v>0</v>
      </c>
      <c r="BL235" s="18" t="s">
        <v>158</v>
      </c>
      <c r="BM235" s="200" t="s">
        <v>2163</v>
      </c>
    </row>
    <row r="236" spans="1:65" s="12" customFormat="1" ht="22.9" customHeight="1">
      <c r="B236" s="172"/>
      <c r="C236" s="173"/>
      <c r="D236" s="174" t="s">
        <v>77</v>
      </c>
      <c r="E236" s="186" t="s">
        <v>2164</v>
      </c>
      <c r="F236" s="186" t="s">
        <v>2165</v>
      </c>
      <c r="G236" s="173"/>
      <c r="H236" s="173"/>
      <c r="I236" s="176"/>
      <c r="J236" s="187">
        <f>BK236</f>
        <v>0</v>
      </c>
      <c r="K236" s="173"/>
      <c r="L236" s="178"/>
      <c r="M236" s="179"/>
      <c r="N236" s="180"/>
      <c r="O236" s="180"/>
      <c r="P236" s="181">
        <f>SUM(P237:P243)</f>
        <v>0</v>
      </c>
      <c r="Q236" s="180"/>
      <c r="R236" s="181">
        <f>SUM(R237:R243)</f>
        <v>0</v>
      </c>
      <c r="S236" s="180"/>
      <c r="T236" s="182">
        <f>SUM(T237:T243)</f>
        <v>0</v>
      </c>
      <c r="AR236" s="183" t="s">
        <v>86</v>
      </c>
      <c r="AT236" s="184" t="s">
        <v>77</v>
      </c>
      <c r="AU236" s="184" t="s">
        <v>86</v>
      </c>
      <c r="AY236" s="183" t="s">
        <v>151</v>
      </c>
      <c r="BK236" s="185">
        <f>SUM(BK237:BK243)</f>
        <v>0</v>
      </c>
    </row>
    <row r="237" spans="1:65" s="2" customFormat="1" ht="16.5" customHeight="1">
      <c r="A237" s="35"/>
      <c r="B237" s="36"/>
      <c r="C237" s="188" t="s">
        <v>377</v>
      </c>
      <c r="D237" s="188" t="s">
        <v>154</v>
      </c>
      <c r="E237" s="189" t="s">
        <v>2166</v>
      </c>
      <c r="F237" s="190" t="s">
        <v>2167</v>
      </c>
      <c r="G237" s="191" t="s">
        <v>2168</v>
      </c>
      <c r="H237" s="192">
        <v>8</v>
      </c>
      <c r="I237" s="193"/>
      <c r="J237" s="194">
        <f t="shared" ref="J237:J243" si="20">ROUND(I237*H237,2)</f>
        <v>0</v>
      </c>
      <c r="K237" s="195"/>
      <c r="L237" s="40"/>
      <c r="M237" s="196" t="s">
        <v>1</v>
      </c>
      <c r="N237" s="197" t="s">
        <v>43</v>
      </c>
      <c r="O237" s="72"/>
      <c r="P237" s="198">
        <f t="shared" ref="P237:P243" si="21">O237*H237</f>
        <v>0</v>
      </c>
      <c r="Q237" s="198">
        <v>0</v>
      </c>
      <c r="R237" s="198">
        <f t="shared" ref="R237:R243" si="22">Q237*H237</f>
        <v>0</v>
      </c>
      <c r="S237" s="198">
        <v>0</v>
      </c>
      <c r="T237" s="199">
        <f t="shared" ref="T237:T243" si="23"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158</v>
      </c>
      <c r="AT237" s="200" t="s">
        <v>154</v>
      </c>
      <c r="AU237" s="200" t="s">
        <v>88</v>
      </c>
      <c r="AY237" s="18" t="s">
        <v>151</v>
      </c>
      <c r="BE237" s="201">
        <f t="shared" ref="BE237:BE243" si="24">IF(N237="základní",J237,0)</f>
        <v>0</v>
      </c>
      <c r="BF237" s="201">
        <f t="shared" ref="BF237:BF243" si="25">IF(N237="snížená",J237,0)</f>
        <v>0</v>
      </c>
      <c r="BG237" s="201">
        <f t="shared" ref="BG237:BG243" si="26">IF(N237="zákl. přenesená",J237,0)</f>
        <v>0</v>
      </c>
      <c r="BH237" s="201">
        <f t="shared" ref="BH237:BH243" si="27">IF(N237="sníž. přenesená",J237,0)</f>
        <v>0</v>
      </c>
      <c r="BI237" s="201">
        <f t="shared" ref="BI237:BI243" si="28">IF(N237="nulová",J237,0)</f>
        <v>0</v>
      </c>
      <c r="BJ237" s="18" t="s">
        <v>86</v>
      </c>
      <c r="BK237" s="201">
        <f t="shared" ref="BK237:BK243" si="29">ROUND(I237*H237,2)</f>
        <v>0</v>
      </c>
      <c r="BL237" s="18" t="s">
        <v>158</v>
      </c>
      <c r="BM237" s="200" t="s">
        <v>622</v>
      </c>
    </row>
    <row r="238" spans="1:65" s="2" customFormat="1" ht="16.5" customHeight="1">
      <c r="A238" s="35"/>
      <c r="B238" s="36"/>
      <c r="C238" s="188" t="s">
        <v>383</v>
      </c>
      <c r="D238" s="188" t="s">
        <v>154</v>
      </c>
      <c r="E238" s="189" t="s">
        <v>2169</v>
      </c>
      <c r="F238" s="190" t="s">
        <v>2170</v>
      </c>
      <c r="G238" s="191" t="s">
        <v>2168</v>
      </c>
      <c r="H238" s="192">
        <v>16</v>
      </c>
      <c r="I238" s="193"/>
      <c r="J238" s="194">
        <f t="shared" si="20"/>
        <v>0</v>
      </c>
      <c r="K238" s="195"/>
      <c r="L238" s="40"/>
      <c r="M238" s="196" t="s">
        <v>1</v>
      </c>
      <c r="N238" s="197" t="s">
        <v>43</v>
      </c>
      <c r="O238" s="72"/>
      <c r="P238" s="198">
        <f t="shared" si="21"/>
        <v>0</v>
      </c>
      <c r="Q238" s="198">
        <v>0</v>
      </c>
      <c r="R238" s="198">
        <f t="shared" si="22"/>
        <v>0</v>
      </c>
      <c r="S238" s="198">
        <v>0</v>
      </c>
      <c r="T238" s="199">
        <f t="shared" si="2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158</v>
      </c>
      <c r="AT238" s="200" t="s">
        <v>154</v>
      </c>
      <c r="AU238" s="200" t="s">
        <v>88</v>
      </c>
      <c r="AY238" s="18" t="s">
        <v>151</v>
      </c>
      <c r="BE238" s="201">
        <f t="shared" si="24"/>
        <v>0</v>
      </c>
      <c r="BF238" s="201">
        <f t="shared" si="25"/>
        <v>0</v>
      </c>
      <c r="BG238" s="201">
        <f t="shared" si="26"/>
        <v>0</v>
      </c>
      <c r="BH238" s="201">
        <f t="shared" si="27"/>
        <v>0</v>
      </c>
      <c r="BI238" s="201">
        <f t="shared" si="28"/>
        <v>0</v>
      </c>
      <c r="BJ238" s="18" t="s">
        <v>86</v>
      </c>
      <c r="BK238" s="201">
        <f t="shared" si="29"/>
        <v>0</v>
      </c>
      <c r="BL238" s="18" t="s">
        <v>158</v>
      </c>
      <c r="BM238" s="200" t="s">
        <v>630</v>
      </c>
    </row>
    <row r="239" spans="1:65" s="2" customFormat="1" ht="16.5" customHeight="1">
      <c r="A239" s="35"/>
      <c r="B239" s="36"/>
      <c r="C239" s="188" t="s">
        <v>389</v>
      </c>
      <c r="D239" s="188" t="s">
        <v>154</v>
      </c>
      <c r="E239" s="189" t="s">
        <v>2171</v>
      </c>
      <c r="F239" s="190" t="s">
        <v>2172</v>
      </c>
      <c r="G239" s="191" t="s">
        <v>2168</v>
      </c>
      <c r="H239" s="192">
        <v>20</v>
      </c>
      <c r="I239" s="193"/>
      <c r="J239" s="194">
        <f t="shared" si="20"/>
        <v>0</v>
      </c>
      <c r="K239" s="195"/>
      <c r="L239" s="40"/>
      <c r="M239" s="196" t="s">
        <v>1</v>
      </c>
      <c r="N239" s="197" t="s">
        <v>43</v>
      </c>
      <c r="O239" s="72"/>
      <c r="P239" s="198">
        <f t="shared" si="21"/>
        <v>0</v>
      </c>
      <c r="Q239" s="198">
        <v>0</v>
      </c>
      <c r="R239" s="198">
        <f t="shared" si="22"/>
        <v>0</v>
      </c>
      <c r="S239" s="198">
        <v>0</v>
      </c>
      <c r="T239" s="199">
        <f t="shared" si="2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158</v>
      </c>
      <c r="AT239" s="200" t="s">
        <v>154</v>
      </c>
      <c r="AU239" s="200" t="s">
        <v>88</v>
      </c>
      <c r="AY239" s="18" t="s">
        <v>151</v>
      </c>
      <c r="BE239" s="201">
        <f t="shared" si="24"/>
        <v>0</v>
      </c>
      <c r="BF239" s="201">
        <f t="shared" si="25"/>
        <v>0</v>
      </c>
      <c r="BG239" s="201">
        <f t="shared" si="26"/>
        <v>0</v>
      </c>
      <c r="BH239" s="201">
        <f t="shared" si="27"/>
        <v>0</v>
      </c>
      <c r="BI239" s="201">
        <f t="shared" si="28"/>
        <v>0</v>
      </c>
      <c r="BJ239" s="18" t="s">
        <v>86</v>
      </c>
      <c r="BK239" s="201">
        <f t="shared" si="29"/>
        <v>0</v>
      </c>
      <c r="BL239" s="18" t="s">
        <v>158</v>
      </c>
      <c r="BM239" s="200" t="s">
        <v>638</v>
      </c>
    </row>
    <row r="240" spans="1:65" s="2" customFormat="1" ht="16.5" customHeight="1">
      <c r="A240" s="35"/>
      <c r="B240" s="36"/>
      <c r="C240" s="188" t="s">
        <v>393</v>
      </c>
      <c r="D240" s="188" t="s">
        <v>154</v>
      </c>
      <c r="E240" s="189" t="s">
        <v>2173</v>
      </c>
      <c r="F240" s="190" t="s">
        <v>2174</v>
      </c>
      <c r="G240" s="191" t="s">
        <v>2168</v>
      </c>
      <c r="H240" s="192">
        <v>64</v>
      </c>
      <c r="I240" s="193"/>
      <c r="J240" s="194">
        <f t="shared" si="20"/>
        <v>0</v>
      </c>
      <c r="K240" s="195"/>
      <c r="L240" s="40"/>
      <c r="M240" s="196" t="s">
        <v>1</v>
      </c>
      <c r="N240" s="197" t="s">
        <v>43</v>
      </c>
      <c r="O240" s="72"/>
      <c r="P240" s="198">
        <f t="shared" si="21"/>
        <v>0</v>
      </c>
      <c r="Q240" s="198">
        <v>0</v>
      </c>
      <c r="R240" s="198">
        <f t="shared" si="22"/>
        <v>0</v>
      </c>
      <c r="S240" s="198">
        <v>0</v>
      </c>
      <c r="T240" s="199">
        <f t="shared" si="2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0" t="s">
        <v>158</v>
      </c>
      <c r="AT240" s="200" t="s">
        <v>154</v>
      </c>
      <c r="AU240" s="200" t="s">
        <v>88</v>
      </c>
      <c r="AY240" s="18" t="s">
        <v>151</v>
      </c>
      <c r="BE240" s="201">
        <f t="shared" si="24"/>
        <v>0</v>
      </c>
      <c r="BF240" s="201">
        <f t="shared" si="25"/>
        <v>0</v>
      </c>
      <c r="BG240" s="201">
        <f t="shared" si="26"/>
        <v>0</v>
      </c>
      <c r="BH240" s="201">
        <f t="shared" si="27"/>
        <v>0</v>
      </c>
      <c r="BI240" s="201">
        <f t="shared" si="28"/>
        <v>0</v>
      </c>
      <c r="BJ240" s="18" t="s">
        <v>86</v>
      </c>
      <c r="BK240" s="201">
        <f t="shared" si="29"/>
        <v>0</v>
      </c>
      <c r="BL240" s="18" t="s">
        <v>158</v>
      </c>
      <c r="BM240" s="200" t="s">
        <v>646</v>
      </c>
    </row>
    <row r="241" spans="1:65" s="2" customFormat="1" ht="16.5" customHeight="1">
      <c r="A241" s="35"/>
      <c r="B241" s="36"/>
      <c r="C241" s="188" t="s">
        <v>397</v>
      </c>
      <c r="D241" s="188" t="s">
        <v>154</v>
      </c>
      <c r="E241" s="189" t="s">
        <v>2175</v>
      </c>
      <c r="F241" s="190" t="s">
        <v>2176</v>
      </c>
      <c r="G241" s="191" t="s">
        <v>2168</v>
      </c>
      <c r="H241" s="192">
        <v>4</v>
      </c>
      <c r="I241" s="193"/>
      <c r="J241" s="194">
        <f t="shared" si="20"/>
        <v>0</v>
      </c>
      <c r="K241" s="195"/>
      <c r="L241" s="40"/>
      <c r="M241" s="196" t="s">
        <v>1</v>
      </c>
      <c r="N241" s="197" t="s">
        <v>43</v>
      </c>
      <c r="O241" s="72"/>
      <c r="P241" s="198">
        <f t="shared" si="21"/>
        <v>0</v>
      </c>
      <c r="Q241" s="198">
        <v>0</v>
      </c>
      <c r="R241" s="198">
        <f t="shared" si="22"/>
        <v>0</v>
      </c>
      <c r="S241" s="198">
        <v>0</v>
      </c>
      <c r="T241" s="199">
        <f t="shared" si="2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158</v>
      </c>
      <c r="AT241" s="200" t="s">
        <v>154</v>
      </c>
      <c r="AU241" s="200" t="s">
        <v>88</v>
      </c>
      <c r="AY241" s="18" t="s">
        <v>151</v>
      </c>
      <c r="BE241" s="201">
        <f t="shared" si="24"/>
        <v>0</v>
      </c>
      <c r="BF241" s="201">
        <f t="shared" si="25"/>
        <v>0</v>
      </c>
      <c r="BG241" s="201">
        <f t="shared" si="26"/>
        <v>0</v>
      </c>
      <c r="BH241" s="201">
        <f t="shared" si="27"/>
        <v>0</v>
      </c>
      <c r="BI241" s="201">
        <f t="shared" si="28"/>
        <v>0</v>
      </c>
      <c r="BJ241" s="18" t="s">
        <v>86</v>
      </c>
      <c r="BK241" s="201">
        <f t="shared" si="29"/>
        <v>0</v>
      </c>
      <c r="BL241" s="18" t="s">
        <v>158</v>
      </c>
      <c r="BM241" s="200" t="s">
        <v>654</v>
      </c>
    </row>
    <row r="242" spans="1:65" s="2" customFormat="1" ht="16.5" customHeight="1">
      <c r="A242" s="35"/>
      <c r="B242" s="36"/>
      <c r="C242" s="188" t="s">
        <v>402</v>
      </c>
      <c r="D242" s="188" t="s">
        <v>154</v>
      </c>
      <c r="E242" s="189" t="s">
        <v>2177</v>
      </c>
      <c r="F242" s="190" t="s">
        <v>2178</v>
      </c>
      <c r="G242" s="191" t="s">
        <v>2168</v>
      </c>
      <c r="H242" s="192">
        <v>4</v>
      </c>
      <c r="I242" s="193"/>
      <c r="J242" s="194">
        <f t="shared" si="20"/>
        <v>0</v>
      </c>
      <c r="K242" s="195"/>
      <c r="L242" s="40"/>
      <c r="M242" s="196" t="s">
        <v>1</v>
      </c>
      <c r="N242" s="197" t="s">
        <v>43</v>
      </c>
      <c r="O242" s="72"/>
      <c r="P242" s="198">
        <f t="shared" si="21"/>
        <v>0</v>
      </c>
      <c r="Q242" s="198">
        <v>0</v>
      </c>
      <c r="R242" s="198">
        <f t="shared" si="22"/>
        <v>0</v>
      </c>
      <c r="S242" s="198">
        <v>0</v>
      </c>
      <c r="T242" s="199">
        <f t="shared" si="2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158</v>
      </c>
      <c r="AT242" s="200" t="s">
        <v>154</v>
      </c>
      <c r="AU242" s="200" t="s">
        <v>88</v>
      </c>
      <c r="AY242" s="18" t="s">
        <v>151</v>
      </c>
      <c r="BE242" s="201">
        <f t="shared" si="24"/>
        <v>0</v>
      </c>
      <c r="BF242" s="201">
        <f t="shared" si="25"/>
        <v>0</v>
      </c>
      <c r="BG242" s="201">
        <f t="shared" si="26"/>
        <v>0</v>
      </c>
      <c r="BH242" s="201">
        <f t="shared" si="27"/>
        <v>0</v>
      </c>
      <c r="BI242" s="201">
        <f t="shared" si="28"/>
        <v>0</v>
      </c>
      <c r="BJ242" s="18" t="s">
        <v>86</v>
      </c>
      <c r="BK242" s="201">
        <f t="shared" si="29"/>
        <v>0</v>
      </c>
      <c r="BL242" s="18" t="s">
        <v>158</v>
      </c>
      <c r="BM242" s="200" t="s">
        <v>665</v>
      </c>
    </row>
    <row r="243" spans="1:65" s="2" customFormat="1" ht="16.5" customHeight="1">
      <c r="A243" s="35"/>
      <c r="B243" s="36"/>
      <c r="C243" s="188" t="s">
        <v>409</v>
      </c>
      <c r="D243" s="188" t="s">
        <v>154</v>
      </c>
      <c r="E243" s="189" t="s">
        <v>2179</v>
      </c>
      <c r="F243" s="190" t="s">
        <v>2180</v>
      </c>
      <c r="G243" s="191" t="s">
        <v>2168</v>
      </c>
      <c r="H243" s="192">
        <v>1</v>
      </c>
      <c r="I243" s="193"/>
      <c r="J243" s="194">
        <f t="shared" si="20"/>
        <v>0</v>
      </c>
      <c r="K243" s="195"/>
      <c r="L243" s="40"/>
      <c r="M243" s="196" t="s">
        <v>1</v>
      </c>
      <c r="N243" s="197" t="s">
        <v>43</v>
      </c>
      <c r="O243" s="72"/>
      <c r="P243" s="198">
        <f t="shared" si="21"/>
        <v>0</v>
      </c>
      <c r="Q243" s="198">
        <v>0</v>
      </c>
      <c r="R243" s="198">
        <f t="shared" si="22"/>
        <v>0</v>
      </c>
      <c r="S243" s="198">
        <v>0</v>
      </c>
      <c r="T243" s="199">
        <f t="shared" si="2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158</v>
      </c>
      <c r="AT243" s="200" t="s">
        <v>154</v>
      </c>
      <c r="AU243" s="200" t="s">
        <v>88</v>
      </c>
      <c r="AY243" s="18" t="s">
        <v>151</v>
      </c>
      <c r="BE243" s="201">
        <f t="shared" si="24"/>
        <v>0</v>
      </c>
      <c r="BF243" s="201">
        <f t="shared" si="25"/>
        <v>0</v>
      </c>
      <c r="BG243" s="201">
        <f t="shared" si="26"/>
        <v>0</v>
      </c>
      <c r="BH243" s="201">
        <f t="shared" si="27"/>
        <v>0</v>
      </c>
      <c r="BI243" s="201">
        <f t="shared" si="28"/>
        <v>0</v>
      </c>
      <c r="BJ243" s="18" t="s">
        <v>86</v>
      </c>
      <c r="BK243" s="201">
        <f t="shared" si="29"/>
        <v>0</v>
      </c>
      <c r="BL243" s="18" t="s">
        <v>158</v>
      </c>
      <c r="BM243" s="200" t="s">
        <v>674</v>
      </c>
    </row>
    <row r="244" spans="1:65" s="12" customFormat="1" ht="22.9" customHeight="1">
      <c r="B244" s="172"/>
      <c r="C244" s="173"/>
      <c r="D244" s="174" t="s">
        <v>77</v>
      </c>
      <c r="E244" s="186" t="s">
        <v>2181</v>
      </c>
      <c r="F244" s="186" t="s">
        <v>2182</v>
      </c>
      <c r="G244" s="173"/>
      <c r="H244" s="173"/>
      <c r="I244" s="176"/>
      <c r="J244" s="187">
        <f>BK244</f>
        <v>0</v>
      </c>
      <c r="K244" s="173"/>
      <c r="L244" s="178"/>
      <c r="M244" s="179"/>
      <c r="N244" s="180"/>
      <c r="O244" s="180"/>
      <c r="P244" s="181">
        <f>P245</f>
        <v>0</v>
      </c>
      <c r="Q244" s="180"/>
      <c r="R244" s="181">
        <f>R245</f>
        <v>0</v>
      </c>
      <c r="S244" s="180"/>
      <c r="T244" s="182">
        <f>T245</f>
        <v>0</v>
      </c>
      <c r="AR244" s="183" t="s">
        <v>86</v>
      </c>
      <c r="AT244" s="184" t="s">
        <v>77</v>
      </c>
      <c r="AU244" s="184" t="s">
        <v>86</v>
      </c>
      <c r="AY244" s="183" t="s">
        <v>151</v>
      </c>
      <c r="BK244" s="185">
        <f>BK245</f>
        <v>0</v>
      </c>
    </row>
    <row r="245" spans="1:65" s="2" customFormat="1" ht="16.5" customHeight="1">
      <c r="A245" s="35"/>
      <c r="B245" s="36"/>
      <c r="C245" s="188" t="s">
        <v>415</v>
      </c>
      <c r="D245" s="188" t="s">
        <v>154</v>
      </c>
      <c r="E245" s="189" t="s">
        <v>2183</v>
      </c>
      <c r="F245" s="190" t="s">
        <v>2184</v>
      </c>
      <c r="G245" s="191" t="s">
        <v>2168</v>
      </c>
      <c r="H245" s="192">
        <v>4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43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158</v>
      </c>
      <c r="AT245" s="200" t="s">
        <v>154</v>
      </c>
      <c r="AU245" s="200" t="s">
        <v>88</v>
      </c>
      <c r="AY245" s="18" t="s">
        <v>151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86</v>
      </c>
      <c r="BK245" s="201">
        <f>ROUND(I245*H245,2)</f>
        <v>0</v>
      </c>
      <c r="BL245" s="18" t="s">
        <v>158</v>
      </c>
      <c r="BM245" s="200" t="s">
        <v>685</v>
      </c>
    </row>
    <row r="246" spans="1:65" s="12" customFormat="1" ht="22.9" customHeight="1">
      <c r="B246" s="172"/>
      <c r="C246" s="173"/>
      <c r="D246" s="174" t="s">
        <v>77</v>
      </c>
      <c r="E246" s="186" t="s">
        <v>2185</v>
      </c>
      <c r="F246" s="186" t="s">
        <v>2186</v>
      </c>
      <c r="G246" s="173"/>
      <c r="H246" s="173"/>
      <c r="I246" s="176"/>
      <c r="J246" s="187">
        <f>BK246</f>
        <v>0</v>
      </c>
      <c r="K246" s="173"/>
      <c r="L246" s="178"/>
      <c r="M246" s="179"/>
      <c r="N246" s="180"/>
      <c r="O246" s="180"/>
      <c r="P246" s="181">
        <f>SUM(P247:P248)</f>
        <v>0</v>
      </c>
      <c r="Q246" s="180"/>
      <c r="R246" s="181">
        <f>SUM(R247:R248)</f>
        <v>0</v>
      </c>
      <c r="S246" s="180"/>
      <c r="T246" s="182">
        <f>SUM(T247:T248)</f>
        <v>0</v>
      </c>
      <c r="AR246" s="183" t="s">
        <v>86</v>
      </c>
      <c r="AT246" s="184" t="s">
        <v>77</v>
      </c>
      <c r="AU246" s="184" t="s">
        <v>86</v>
      </c>
      <c r="AY246" s="183" t="s">
        <v>151</v>
      </c>
      <c r="BK246" s="185">
        <f>SUM(BK247:BK248)</f>
        <v>0</v>
      </c>
    </row>
    <row r="247" spans="1:65" s="2" customFormat="1" ht="16.5" customHeight="1">
      <c r="A247" s="35"/>
      <c r="B247" s="36"/>
      <c r="C247" s="188" t="s">
        <v>423</v>
      </c>
      <c r="D247" s="188" t="s">
        <v>154</v>
      </c>
      <c r="E247" s="189" t="s">
        <v>2187</v>
      </c>
      <c r="F247" s="190" t="s">
        <v>2188</v>
      </c>
      <c r="G247" s="191" t="s">
        <v>2168</v>
      </c>
      <c r="H247" s="192">
        <v>8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43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158</v>
      </c>
      <c r="AT247" s="200" t="s">
        <v>154</v>
      </c>
      <c r="AU247" s="200" t="s">
        <v>88</v>
      </c>
      <c r="AY247" s="18" t="s">
        <v>151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86</v>
      </c>
      <c r="BK247" s="201">
        <f>ROUND(I247*H247,2)</f>
        <v>0</v>
      </c>
      <c r="BL247" s="18" t="s">
        <v>158</v>
      </c>
      <c r="BM247" s="200" t="s">
        <v>693</v>
      </c>
    </row>
    <row r="248" spans="1:65" s="2" customFormat="1" ht="16.5" customHeight="1">
      <c r="A248" s="35"/>
      <c r="B248" s="36"/>
      <c r="C248" s="188" t="s">
        <v>429</v>
      </c>
      <c r="D248" s="188" t="s">
        <v>154</v>
      </c>
      <c r="E248" s="189" t="s">
        <v>2189</v>
      </c>
      <c r="F248" s="190" t="s">
        <v>2190</v>
      </c>
      <c r="G248" s="191" t="s">
        <v>2168</v>
      </c>
      <c r="H248" s="192">
        <v>4</v>
      </c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43</v>
      </c>
      <c r="O248" s="7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158</v>
      </c>
      <c r="AT248" s="200" t="s">
        <v>154</v>
      </c>
      <c r="AU248" s="200" t="s">
        <v>88</v>
      </c>
      <c r="AY248" s="18" t="s">
        <v>151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8" t="s">
        <v>86</v>
      </c>
      <c r="BK248" s="201">
        <f>ROUND(I248*H248,2)</f>
        <v>0</v>
      </c>
      <c r="BL248" s="18" t="s">
        <v>158</v>
      </c>
      <c r="BM248" s="200" t="s">
        <v>702</v>
      </c>
    </row>
    <row r="249" spans="1:65" s="12" customFormat="1" ht="22.9" customHeight="1">
      <c r="B249" s="172"/>
      <c r="C249" s="173"/>
      <c r="D249" s="174" t="s">
        <v>77</v>
      </c>
      <c r="E249" s="186" t="s">
        <v>2191</v>
      </c>
      <c r="F249" s="186" t="s">
        <v>2192</v>
      </c>
      <c r="G249" s="173"/>
      <c r="H249" s="173"/>
      <c r="I249" s="176"/>
      <c r="J249" s="187">
        <f>BK249</f>
        <v>0</v>
      </c>
      <c r="K249" s="173"/>
      <c r="L249" s="178"/>
      <c r="M249" s="179"/>
      <c r="N249" s="180"/>
      <c r="O249" s="180"/>
      <c r="P249" s="181">
        <v>0</v>
      </c>
      <c r="Q249" s="180"/>
      <c r="R249" s="181">
        <v>0</v>
      </c>
      <c r="S249" s="180"/>
      <c r="T249" s="182">
        <v>0</v>
      </c>
      <c r="AR249" s="183" t="s">
        <v>86</v>
      </c>
      <c r="AT249" s="184" t="s">
        <v>77</v>
      </c>
      <c r="AU249" s="184" t="s">
        <v>86</v>
      </c>
      <c r="AY249" s="183" t="s">
        <v>151</v>
      </c>
      <c r="BK249" s="185">
        <v>0</v>
      </c>
    </row>
    <row r="250" spans="1:65" s="12" customFormat="1" ht="22.9" customHeight="1">
      <c r="B250" s="172"/>
      <c r="C250" s="173"/>
      <c r="D250" s="174" t="s">
        <v>77</v>
      </c>
      <c r="E250" s="186" t="s">
        <v>2193</v>
      </c>
      <c r="F250" s="186" t="s">
        <v>2194</v>
      </c>
      <c r="G250" s="173"/>
      <c r="H250" s="173"/>
      <c r="I250" s="176"/>
      <c r="J250" s="187">
        <f>BK250</f>
        <v>0</v>
      </c>
      <c r="K250" s="173"/>
      <c r="L250" s="178"/>
      <c r="M250" s="179"/>
      <c r="N250" s="180"/>
      <c r="O250" s="180"/>
      <c r="P250" s="181">
        <f>SUM(P251:P252)</f>
        <v>0</v>
      </c>
      <c r="Q250" s="180"/>
      <c r="R250" s="181">
        <f>SUM(R251:R252)</f>
        <v>0</v>
      </c>
      <c r="S250" s="180"/>
      <c r="T250" s="182">
        <f>SUM(T251:T252)</f>
        <v>0</v>
      </c>
      <c r="AR250" s="183" t="s">
        <v>86</v>
      </c>
      <c r="AT250" s="184" t="s">
        <v>77</v>
      </c>
      <c r="AU250" s="184" t="s">
        <v>86</v>
      </c>
      <c r="AY250" s="183" t="s">
        <v>151</v>
      </c>
      <c r="BK250" s="185">
        <f>SUM(BK251:BK252)</f>
        <v>0</v>
      </c>
    </row>
    <row r="251" spans="1:65" s="2" customFormat="1" ht="21.75" customHeight="1">
      <c r="A251" s="35"/>
      <c r="B251" s="36"/>
      <c r="C251" s="188" t="s">
        <v>433</v>
      </c>
      <c r="D251" s="188" t="s">
        <v>154</v>
      </c>
      <c r="E251" s="189" t="s">
        <v>2195</v>
      </c>
      <c r="F251" s="190" t="s">
        <v>2196</v>
      </c>
      <c r="G251" s="191" t="s">
        <v>299</v>
      </c>
      <c r="H251" s="192">
        <v>1</v>
      </c>
      <c r="I251" s="193"/>
      <c r="J251" s="194">
        <f>ROUND(I251*H251,2)</f>
        <v>0</v>
      </c>
      <c r="K251" s="195"/>
      <c r="L251" s="40"/>
      <c r="M251" s="196" t="s">
        <v>1</v>
      </c>
      <c r="N251" s="197" t="s">
        <v>43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158</v>
      </c>
      <c r="AT251" s="200" t="s">
        <v>154</v>
      </c>
      <c r="AU251" s="200" t="s">
        <v>88</v>
      </c>
      <c r="AY251" s="18" t="s">
        <v>151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8" t="s">
        <v>86</v>
      </c>
      <c r="BK251" s="201">
        <f>ROUND(I251*H251,2)</f>
        <v>0</v>
      </c>
      <c r="BL251" s="18" t="s">
        <v>158</v>
      </c>
      <c r="BM251" s="200" t="s">
        <v>711</v>
      </c>
    </row>
    <row r="252" spans="1:65" s="2" customFormat="1" ht="16.5" customHeight="1">
      <c r="A252" s="35"/>
      <c r="B252" s="36"/>
      <c r="C252" s="188" t="s">
        <v>437</v>
      </c>
      <c r="D252" s="188" t="s">
        <v>154</v>
      </c>
      <c r="E252" s="189" t="s">
        <v>2197</v>
      </c>
      <c r="F252" s="190" t="s">
        <v>2198</v>
      </c>
      <c r="G252" s="191" t="s">
        <v>2168</v>
      </c>
      <c r="H252" s="192">
        <v>1</v>
      </c>
      <c r="I252" s="193"/>
      <c r="J252" s="194">
        <f>ROUND(I252*H252,2)</f>
        <v>0</v>
      </c>
      <c r="K252" s="195"/>
      <c r="L252" s="40"/>
      <c r="M252" s="196" t="s">
        <v>1</v>
      </c>
      <c r="N252" s="197" t="s">
        <v>43</v>
      </c>
      <c r="O252" s="72"/>
      <c r="P252" s="198">
        <f>O252*H252</f>
        <v>0</v>
      </c>
      <c r="Q252" s="198">
        <v>0</v>
      </c>
      <c r="R252" s="198">
        <f>Q252*H252</f>
        <v>0</v>
      </c>
      <c r="S252" s="198">
        <v>0</v>
      </c>
      <c r="T252" s="19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158</v>
      </c>
      <c r="AT252" s="200" t="s">
        <v>154</v>
      </c>
      <c r="AU252" s="200" t="s">
        <v>88</v>
      </c>
      <c r="AY252" s="18" t="s">
        <v>151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86</v>
      </c>
      <c r="BK252" s="201">
        <f>ROUND(I252*H252,2)</f>
        <v>0</v>
      </c>
      <c r="BL252" s="18" t="s">
        <v>158</v>
      </c>
      <c r="BM252" s="200" t="s">
        <v>720</v>
      </c>
    </row>
    <row r="253" spans="1:65" s="12" customFormat="1" ht="22.9" customHeight="1">
      <c r="B253" s="172"/>
      <c r="C253" s="173"/>
      <c r="D253" s="174" t="s">
        <v>77</v>
      </c>
      <c r="E253" s="186" t="s">
        <v>2199</v>
      </c>
      <c r="F253" s="186" t="s">
        <v>2200</v>
      </c>
      <c r="G253" s="173"/>
      <c r="H253" s="173"/>
      <c r="I253" s="176"/>
      <c r="J253" s="187">
        <f>BK253</f>
        <v>0</v>
      </c>
      <c r="K253" s="173"/>
      <c r="L253" s="178"/>
      <c r="M253" s="179"/>
      <c r="N253" s="180"/>
      <c r="O253" s="180"/>
      <c r="P253" s="181">
        <f>SUM(P254:P255)</f>
        <v>0</v>
      </c>
      <c r="Q253" s="180"/>
      <c r="R253" s="181">
        <f>SUM(R254:R255)</f>
        <v>0</v>
      </c>
      <c r="S253" s="180"/>
      <c r="T253" s="182">
        <f>SUM(T254:T255)</f>
        <v>0</v>
      </c>
      <c r="AR253" s="183" t="s">
        <v>86</v>
      </c>
      <c r="AT253" s="184" t="s">
        <v>77</v>
      </c>
      <c r="AU253" s="184" t="s">
        <v>86</v>
      </c>
      <c r="AY253" s="183" t="s">
        <v>151</v>
      </c>
      <c r="BK253" s="185">
        <f>SUM(BK254:BK255)</f>
        <v>0</v>
      </c>
    </row>
    <row r="254" spans="1:65" s="2" customFormat="1" ht="16.5" customHeight="1">
      <c r="A254" s="35"/>
      <c r="B254" s="36"/>
      <c r="C254" s="188" t="s">
        <v>441</v>
      </c>
      <c r="D254" s="188" t="s">
        <v>154</v>
      </c>
      <c r="E254" s="189" t="s">
        <v>2201</v>
      </c>
      <c r="F254" s="190" t="s">
        <v>2202</v>
      </c>
      <c r="G254" s="191" t="s">
        <v>299</v>
      </c>
      <c r="H254" s="192">
        <v>1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43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158</v>
      </c>
      <c r="AT254" s="200" t="s">
        <v>154</v>
      </c>
      <c r="AU254" s="200" t="s">
        <v>88</v>
      </c>
      <c r="AY254" s="18" t="s">
        <v>151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86</v>
      </c>
      <c r="BK254" s="201">
        <f>ROUND(I254*H254,2)</f>
        <v>0</v>
      </c>
      <c r="BL254" s="18" t="s">
        <v>158</v>
      </c>
      <c r="BM254" s="200" t="s">
        <v>1803</v>
      </c>
    </row>
    <row r="255" spans="1:65" s="2" customFormat="1" ht="16.5" customHeight="1">
      <c r="A255" s="35"/>
      <c r="B255" s="36"/>
      <c r="C255" s="188" t="s">
        <v>445</v>
      </c>
      <c r="D255" s="188" t="s">
        <v>154</v>
      </c>
      <c r="E255" s="189" t="s">
        <v>2203</v>
      </c>
      <c r="F255" s="190" t="s">
        <v>2204</v>
      </c>
      <c r="G255" s="191" t="s">
        <v>299</v>
      </c>
      <c r="H255" s="192">
        <v>1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43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158</v>
      </c>
      <c r="AT255" s="200" t="s">
        <v>154</v>
      </c>
      <c r="AU255" s="200" t="s">
        <v>88</v>
      </c>
      <c r="AY255" s="18" t="s">
        <v>151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86</v>
      </c>
      <c r="BK255" s="201">
        <f>ROUND(I255*H255,2)</f>
        <v>0</v>
      </c>
      <c r="BL255" s="18" t="s">
        <v>158</v>
      </c>
      <c r="BM255" s="200" t="s">
        <v>1809</v>
      </c>
    </row>
    <row r="256" spans="1:65" s="12" customFormat="1" ht="25.9" customHeight="1">
      <c r="B256" s="172"/>
      <c r="C256" s="173"/>
      <c r="D256" s="174" t="s">
        <v>77</v>
      </c>
      <c r="E256" s="175" t="s">
        <v>2205</v>
      </c>
      <c r="F256" s="175" t="s">
        <v>2206</v>
      </c>
      <c r="G256" s="173"/>
      <c r="H256" s="173"/>
      <c r="I256" s="176"/>
      <c r="J256" s="177">
        <f>BK256</f>
        <v>0</v>
      </c>
      <c r="K256" s="173"/>
      <c r="L256" s="178"/>
      <c r="M256" s="179"/>
      <c r="N256" s="180"/>
      <c r="O256" s="180"/>
      <c r="P256" s="181">
        <f>P257+P260+P263+P266+P273+P276+P282+P284+P286</f>
        <v>0</v>
      </c>
      <c r="Q256" s="180"/>
      <c r="R256" s="181">
        <f>R257+R260+R263+R266+R273+R276+R282+R284+R286</f>
        <v>0</v>
      </c>
      <c r="S256" s="180"/>
      <c r="T256" s="182">
        <f>T257+T260+T263+T266+T273+T276+T282+T284+T286</f>
        <v>0</v>
      </c>
      <c r="AR256" s="183" t="s">
        <v>86</v>
      </c>
      <c r="AT256" s="184" t="s">
        <v>77</v>
      </c>
      <c r="AU256" s="184" t="s">
        <v>78</v>
      </c>
      <c r="AY256" s="183" t="s">
        <v>151</v>
      </c>
      <c r="BK256" s="185">
        <f>BK257+BK260+BK263+BK266+BK273+BK276+BK282+BK284+BK286</f>
        <v>0</v>
      </c>
    </row>
    <row r="257" spans="1:65" s="12" customFormat="1" ht="22.9" customHeight="1">
      <c r="B257" s="172"/>
      <c r="C257" s="173"/>
      <c r="D257" s="174" t="s">
        <v>77</v>
      </c>
      <c r="E257" s="186" t="s">
        <v>2207</v>
      </c>
      <c r="F257" s="186" t="s">
        <v>2208</v>
      </c>
      <c r="G257" s="173"/>
      <c r="H257" s="173"/>
      <c r="I257" s="176"/>
      <c r="J257" s="187">
        <f>BK257</f>
        <v>0</v>
      </c>
      <c r="K257" s="173"/>
      <c r="L257" s="178"/>
      <c r="M257" s="179"/>
      <c r="N257" s="180"/>
      <c r="O257" s="180"/>
      <c r="P257" s="181">
        <f>SUM(P258:P259)</f>
        <v>0</v>
      </c>
      <c r="Q257" s="180"/>
      <c r="R257" s="181">
        <f>SUM(R258:R259)</f>
        <v>0</v>
      </c>
      <c r="S257" s="180"/>
      <c r="T257" s="182">
        <f>SUM(T258:T259)</f>
        <v>0</v>
      </c>
      <c r="AR257" s="183" t="s">
        <v>86</v>
      </c>
      <c r="AT257" s="184" t="s">
        <v>77</v>
      </c>
      <c r="AU257" s="184" t="s">
        <v>86</v>
      </c>
      <c r="AY257" s="183" t="s">
        <v>151</v>
      </c>
      <c r="BK257" s="185">
        <f>SUM(BK258:BK259)</f>
        <v>0</v>
      </c>
    </row>
    <row r="258" spans="1:65" s="2" customFormat="1" ht="16.5" customHeight="1">
      <c r="A258" s="35"/>
      <c r="B258" s="36"/>
      <c r="C258" s="188" t="s">
        <v>450</v>
      </c>
      <c r="D258" s="188" t="s">
        <v>154</v>
      </c>
      <c r="E258" s="189" t="s">
        <v>2209</v>
      </c>
      <c r="F258" s="190" t="s">
        <v>2210</v>
      </c>
      <c r="G258" s="191" t="s">
        <v>213</v>
      </c>
      <c r="H258" s="192">
        <v>140</v>
      </c>
      <c r="I258" s="193"/>
      <c r="J258" s="194">
        <f>ROUND(I258*H258,2)</f>
        <v>0</v>
      </c>
      <c r="K258" s="195"/>
      <c r="L258" s="40"/>
      <c r="M258" s="196" t="s">
        <v>1</v>
      </c>
      <c r="N258" s="197" t="s">
        <v>43</v>
      </c>
      <c r="O258" s="72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0" t="s">
        <v>158</v>
      </c>
      <c r="AT258" s="200" t="s">
        <v>154</v>
      </c>
      <c r="AU258" s="200" t="s">
        <v>88</v>
      </c>
      <c r="AY258" s="18" t="s">
        <v>151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8" t="s">
        <v>86</v>
      </c>
      <c r="BK258" s="201">
        <f>ROUND(I258*H258,2)</f>
        <v>0</v>
      </c>
      <c r="BL258" s="18" t="s">
        <v>158</v>
      </c>
      <c r="BM258" s="200" t="s">
        <v>1815</v>
      </c>
    </row>
    <row r="259" spans="1:65" s="2" customFormat="1" ht="16.5" customHeight="1">
      <c r="A259" s="35"/>
      <c r="B259" s="36"/>
      <c r="C259" s="188" t="s">
        <v>455</v>
      </c>
      <c r="D259" s="188" t="s">
        <v>154</v>
      </c>
      <c r="E259" s="189" t="s">
        <v>2211</v>
      </c>
      <c r="F259" s="190" t="s">
        <v>2212</v>
      </c>
      <c r="G259" s="191" t="s">
        <v>213</v>
      </c>
      <c r="H259" s="192">
        <v>24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43</v>
      </c>
      <c r="O259" s="72"/>
      <c r="P259" s="198">
        <f>O259*H259</f>
        <v>0</v>
      </c>
      <c r="Q259" s="198">
        <v>0</v>
      </c>
      <c r="R259" s="198">
        <f>Q259*H259</f>
        <v>0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158</v>
      </c>
      <c r="AT259" s="200" t="s">
        <v>154</v>
      </c>
      <c r="AU259" s="200" t="s">
        <v>88</v>
      </c>
      <c r="AY259" s="18" t="s">
        <v>151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8" t="s">
        <v>86</v>
      </c>
      <c r="BK259" s="201">
        <f>ROUND(I259*H259,2)</f>
        <v>0</v>
      </c>
      <c r="BL259" s="18" t="s">
        <v>158</v>
      </c>
      <c r="BM259" s="200" t="s">
        <v>1825</v>
      </c>
    </row>
    <row r="260" spans="1:65" s="12" customFormat="1" ht="22.9" customHeight="1">
      <c r="B260" s="172"/>
      <c r="C260" s="173"/>
      <c r="D260" s="174" t="s">
        <v>77</v>
      </c>
      <c r="E260" s="186" t="s">
        <v>2213</v>
      </c>
      <c r="F260" s="186" t="s">
        <v>2214</v>
      </c>
      <c r="G260" s="173"/>
      <c r="H260" s="173"/>
      <c r="I260" s="176"/>
      <c r="J260" s="187">
        <f>BK260</f>
        <v>0</v>
      </c>
      <c r="K260" s="173"/>
      <c r="L260" s="178"/>
      <c r="M260" s="179"/>
      <c r="N260" s="180"/>
      <c r="O260" s="180"/>
      <c r="P260" s="181">
        <f>SUM(P261:P262)</f>
        <v>0</v>
      </c>
      <c r="Q260" s="180"/>
      <c r="R260" s="181">
        <f>SUM(R261:R262)</f>
        <v>0</v>
      </c>
      <c r="S260" s="180"/>
      <c r="T260" s="182">
        <f>SUM(T261:T262)</f>
        <v>0</v>
      </c>
      <c r="AR260" s="183" t="s">
        <v>86</v>
      </c>
      <c r="AT260" s="184" t="s">
        <v>77</v>
      </c>
      <c r="AU260" s="184" t="s">
        <v>86</v>
      </c>
      <c r="AY260" s="183" t="s">
        <v>151</v>
      </c>
      <c r="BK260" s="185">
        <f>SUM(BK261:BK262)</f>
        <v>0</v>
      </c>
    </row>
    <row r="261" spans="1:65" s="2" customFormat="1" ht="16.5" customHeight="1">
      <c r="A261" s="35"/>
      <c r="B261" s="36"/>
      <c r="C261" s="188" t="s">
        <v>459</v>
      </c>
      <c r="D261" s="188" t="s">
        <v>154</v>
      </c>
      <c r="E261" s="189" t="s">
        <v>2215</v>
      </c>
      <c r="F261" s="190" t="s">
        <v>2216</v>
      </c>
      <c r="G261" s="191" t="s">
        <v>1365</v>
      </c>
      <c r="H261" s="192">
        <v>8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43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158</v>
      </c>
      <c r="AT261" s="200" t="s">
        <v>154</v>
      </c>
      <c r="AU261" s="200" t="s">
        <v>88</v>
      </c>
      <c r="AY261" s="18" t="s">
        <v>151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86</v>
      </c>
      <c r="BK261" s="201">
        <f>ROUND(I261*H261,2)</f>
        <v>0</v>
      </c>
      <c r="BL261" s="18" t="s">
        <v>158</v>
      </c>
      <c r="BM261" s="200" t="s">
        <v>1831</v>
      </c>
    </row>
    <row r="262" spans="1:65" s="2" customFormat="1" ht="16.5" customHeight="1">
      <c r="A262" s="35"/>
      <c r="B262" s="36"/>
      <c r="C262" s="188" t="s">
        <v>466</v>
      </c>
      <c r="D262" s="188" t="s">
        <v>154</v>
      </c>
      <c r="E262" s="189" t="s">
        <v>2217</v>
      </c>
      <c r="F262" s="190" t="s">
        <v>2218</v>
      </c>
      <c r="G262" s="191" t="s">
        <v>1365</v>
      </c>
      <c r="H262" s="192">
        <v>8</v>
      </c>
      <c r="I262" s="193"/>
      <c r="J262" s="194">
        <f>ROUND(I262*H262,2)</f>
        <v>0</v>
      </c>
      <c r="K262" s="195"/>
      <c r="L262" s="40"/>
      <c r="M262" s="196" t="s">
        <v>1</v>
      </c>
      <c r="N262" s="197" t="s">
        <v>43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158</v>
      </c>
      <c r="AT262" s="200" t="s">
        <v>154</v>
      </c>
      <c r="AU262" s="200" t="s">
        <v>88</v>
      </c>
      <c r="AY262" s="18" t="s">
        <v>151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86</v>
      </c>
      <c r="BK262" s="201">
        <f>ROUND(I262*H262,2)</f>
        <v>0</v>
      </c>
      <c r="BL262" s="18" t="s">
        <v>158</v>
      </c>
      <c r="BM262" s="200" t="s">
        <v>1839</v>
      </c>
    </row>
    <row r="263" spans="1:65" s="12" customFormat="1" ht="22.9" customHeight="1">
      <c r="B263" s="172"/>
      <c r="C263" s="173"/>
      <c r="D263" s="174" t="s">
        <v>77</v>
      </c>
      <c r="E263" s="186" t="s">
        <v>2219</v>
      </c>
      <c r="F263" s="186" t="s">
        <v>2220</v>
      </c>
      <c r="G263" s="173"/>
      <c r="H263" s="173"/>
      <c r="I263" s="176"/>
      <c r="J263" s="187">
        <f>BK263</f>
        <v>0</v>
      </c>
      <c r="K263" s="173"/>
      <c r="L263" s="178"/>
      <c r="M263" s="179"/>
      <c r="N263" s="180"/>
      <c r="O263" s="180"/>
      <c r="P263" s="181">
        <f>SUM(P264:P265)</f>
        <v>0</v>
      </c>
      <c r="Q263" s="180"/>
      <c r="R263" s="181">
        <f>SUM(R264:R265)</f>
        <v>0</v>
      </c>
      <c r="S263" s="180"/>
      <c r="T263" s="182">
        <f>SUM(T264:T265)</f>
        <v>0</v>
      </c>
      <c r="AR263" s="183" t="s">
        <v>86</v>
      </c>
      <c r="AT263" s="184" t="s">
        <v>77</v>
      </c>
      <c r="AU263" s="184" t="s">
        <v>86</v>
      </c>
      <c r="AY263" s="183" t="s">
        <v>151</v>
      </c>
      <c r="BK263" s="185">
        <f>SUM(BK264:BK265)</f>
        <v>0</v>
      </c>
    </row>
    <row r="264" spans="1:65" s="2" customFormat="1" ht="16.5" customHeight="1">
      <c r="A264" s="35"/>
      <c r="B264" s="36"/>
      <c r="C264" s="188" t="s">
        <v>473</v>
      </c>
      <c r="D264" s="188" t="s">
        <v>154</v>
      </c>
      <c r="E264" s="189" t="s">
        <v>2221</v>
      </c>
      <c r="F264" s="190" t="s">
        <v>2222</v>
      </c>
      <c r="G264" s="191" t="s">
        <v>1365</v>
      </c>
      <c r="H264" s="192">
        <v>8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43</v>
      </c>
      <c r="O264" s="72"/>
      <c r="P264" s="198">
        <f>O264*H264</f>
        <v>0</v>
      </c>
      <c r="Q264" s="198">
        <v>0</v>
      </c>
      <c r="R264" s="198">
        <f>Q264*H264</f>
        <v>0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158</v>
      </c>
      <c r="AT264" s="200" t="s">
        <v>154</v>
      </c>
      <c r="AU264" s="200" t="s">
        <v>88</v>
      </c>
      <c r="AY264" s="18" t="s">
        <v>151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86</v>
      </c>
      <c r="BK264" s="201">
        <f>ROUND(I264*H264,2)</f>
        <v>0</v>
      </c>
      <c r="BL264" s="18" t="s">
        <v>158</v>
      </c>
      <c r="BM264" s="200" t="s">
        <v>1845</v>
      </c>
    </row>
    <row r="265" spans="1:65" s="2" customFormat="1" ht="21.75" customHeight="1">
      <c r="A265" s="35"/>
      <c r="B265" s="36"/>
      <c r="C265" s="188" t="s">
        <v>481</v>
      </c>
      <c r="D265" s="188" t="s">
        <v>154</v>
      </c>
      <c r="E265" s="189" t="s">
        <v>2223</v>
      </c>
      <c r="F265" s="190" t="s">
        <v>2224</v>
      </c>
      <c r="G265" s="191" t="s">
        <v>1365</v>
      </c>
      <c r="H265" s="192">
        <v>16</v>
      </c>
      <c r="I265" s="193"/>
      <c r="J265" s="194">
        <f>ROUND(I265*H265,2)</f>
        <v>0</v>
      </c>
      <c r="K265" s="195"/>
      <c r="L265" s="40"/>
      <c r="M265" s="196" t="s">
        <v>1</v>
      </c>
      <c r="N265" s="197" t="s">
        <v>43</v>
      </c>
      <c r="O265" s="7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0" t="s">
        <v>158</v>
      </c>
      <c r="AT265" s="200" t="s">
        <v>154</v>
      </c>
      <c r="AU265" s="200" t="s">
        <v>88</v>
      </c>
      <c r="AY265" s="18" t="s">
        <v>151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86</v>
      </c>
      <c r="BK265" s="201">
        <f>ROUND(I265*H265,2)</f>
        <v>0</v>
      </c>
      <c r="BL265" s="18" t="s">
        <v>158</v>
      </c>
      <c r="BM265" s="200" t="s">
        <v>1855</v>
      </c>
    </row>
    <row r="266" spans="1:65" s="12" customFormat="1" ht="22.9" customHeight="1">
      <c r="B266" s="172"/>
      <c r="C266" s="173"/>
      <c r="D266" s="174" t="s">
        <v>77</v>
      </c>
      <c r="E266" s="186" t="s">
        <v>2225</v>
      </c>
      <c r="F266" s="186" t="s">
        <v>2226</v>
      </c>
      <c r="G266" s="173"/>
      <c r="H266" s="173"/>
      <c r="I266" s="176"/>
      <c r="J266" s="187">
        <f>BK266</f>
        <v>0</v>
      </c>
      <c r="K266" s="173"/>
      <c r="L266" s="178"/>
      <c r="M266" s="179"/>
      <c r="N266" s="180"/>
      <c r="O266" s="180"/>
      <c r="P266" s="181">
        <f>SUM(P267:P272)</f>
        <v>0</v>
      </c>
      <c r="Q266" s="180"/>
      <c r="R266" s="181">
        <f>SUM(R267:R272)</f>
        <v>0</v>
      </c>
      <c r="S266" s="180"/>
      <c r="T266" s="182">
        <f>SUM(T267:T272)</f>
        <v>0</v>
      </c>
      <c r="AR266" s="183" t="s">
        <v>86</v>
      </c>
      <c r="AT266" s="184" t="s">
        <v>77</v>
      </c>
      <c r="AU266" s="184" t="s">
        <v>86</v>
      </c>
      <c r="AY266" s="183" t="s">
        <v>151</v>
      </c>
      <c r="BK266" s="185">
        <f>SUM(BK267:BK272)</f>
        <v>0</v>
      </c>
    </row>
    <row r="267" spans="1:65" s="2" customFormat="1" ht="16.5" customHeight="1">
      <c r="A267" s="35"/>
      <c r="B267" s="36"/>
      <c r="C267" s="188" t="s">
        <v>491</v>
      </c>
      <c r="D267" s="188" t="s">
        <v>154</v>
      </c>
      <c r="E267" s="189" t="s">
        <v>2227</v>
      </c>
      <c r="F267" s="190" t="s">
        <v>2228</v>
      </c>
      <c r="G267" s="191" t="s">
        <v>1365</v>
      </c>
      <c r="H267" s="192">
        <v>8</v>
      </c>
      <c r="I267" s="193"/>
      <c r="J267" s="194">
        <f t="shared" ref="J267:J272" si="30">ROUND(I267*H267,2)</f>
        <v>0</v>
      </c>
      <c r="K267" s="195"/>
      <c r="L267" s="40"/>
      <c r="M267" s="196" t="s">
        <v>1</v>
      </c>
      <c r="N267" s="197" t="s">
        <v>43</v>
      </c>
      <c r="O267" s="72"/>
      <c r="P267" s="198">
        <f t="shared" ref="P267:P272" si="31">O267*H267</f>
        <v>0</v>
      </c>
      <c r="Q267" s="198">
        <v>0</v>
      </c>
      <c r="R267" s="198">
        <f t="shared" ref="R267:R272" si="32">Q267*H267</f>
        <v>0</v>
      </c>
      <c r="S267" s="198">
        <v>0</v>
      </c>
      <c r="T267" s="199">
        <f t="shared" ref="T267:T272" si="33"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158</v>
      </c>
      <c r="AT267" s="200" t="s">
        <v>154</v>
      </c>
      <c r="AU267" s="200" t="s">
        <v>88</v>
      </c>
      <c r="AY267" s="18" t="s">
        <v>151</v>
      </c>
      <c r="BE267" s="201">
        <f t="shared" ref="BE267:BE272" si="34">IF(N267="základní",J267,0)</f>
        <v>0</v>
      </c>
      <c r="BF267" s="201">
        <f t="shared" ref="BF267:BF272" si="35">IF(N267="snížená",J267,0)</f>
        <v>0</v>
      </c>
      <c r="BG267" s="201">
        <f t="shared" ref="BG267:BG272" si="36">IF(N267="zákl. přenesená",J267,0)</f>
        <v>0</v>
      </c>
      <c r="BH267" s="201">
        <f t="shared" ref="BH267:BH272" si="37">IF(N267="sníž. přenesená",J267,0)</f>
        <v>0</v>
      </c>
      <c r="BI267" s="201">
        <f t="shared" ref="BI267:BI272" si="38">IF(N267="nulová",J267,0)</f>
        <v>0</v>
      </c>
      <c r="BJ267" s="18" t="s">
        <v>86</v>
      </c>
      <c r="BK267" s="201">
        <f t="shared" ref="BK267:BK272" si="39">ROUND(I267*H267,2)</f>
        <v>0</v>
      </c>
      <c r="BL267" s="18" t="s">
        <v>158</v>
      </c>
      <c r="BM267" s="200" t="s">
        <v>1866</v>
      </c>
    </row>
    <row r="268" spans="1:65" s="2" customFormat="1" ht="16.5" customHeight="1">
      <c r="A268" s="35"/>
      <c r="B268" s="36"/>
      <c r="C268" s="188" t="s">
        <v>497</v>
      </c>
      <c r="D268" s="188" t="s">
        <v>154</v>
      </c>
      <c r="E268" s="189" t="s">
        <v>2229</v>
      </c>
      <c r="F268" s="190" t="s">
        <v>2230</v>
      </c>
      <c r="G268" s="191" t="s">
        <v>1365</v>
      </c>
      <c r="H268" s="192">
        <v>8</v>
      </c>
      <c r="I268" s="193"/>
      <c r="J268" s="194">
        <f t="shared" si="30"/>
        <v>0</v>
      </c>
      <c r="K268" s="195"/>
      <c r="L268" s="40"/>
      <c r="M268" s="196" t="s">
        <v>1</v>
      </c>
      <c r="N268" s="197" t="s">
        <v>43</v>
      </c>
      <c r="O268" s="72"/>
      <c r="P268" s="198">
        <f t="shared" si="31"/>
        <v>0</v>
      </c>
      <c r="Q268" s="198">
        <v>0</v>
      </c>
      <c r="R268" s="198">
        <f t="shared" si="32"/>
        <v>0</v>
      </c>
      <c r="S268" s="198">
        <v>0</v>
      </c>
      <c r="T268" s="199">
        <f t="shared" si="3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158</v>
      </c>
      <c r="AT268" s="200" t="s">
        <v>154</v>
      </c>
      <c r="AU268" s="200" t="s">
        <v>88</v>
      </c>
      <c r="AY268" s="18" t="s">
        <v>151</v>
      </c>
      <c r="BE268" s="201">
        <f t="shared" si="34"/>
        <v>0</v>
      </c>
      <c r="BF268" s="201">
        <f t="shared" si="35"/>
        <v>0</v>
      </c>
      <c r="BG268" s="201">
        <f t="shared" si="36"/>
        <v>0</v>
      </c>
      <c r="BH268" s="201">
        <f t="shared" si="37"/>
        <v>0</v>
      </c>
      <c r="BI268" s="201">
        <f t="shared" si="38"/>
        <v>0</v>
      </c>
      <c r="BJ268" s="18" t="s">
        <v>86</v>
      </c>
      <c r="BK268" s="201">
        <f t="shared" si="39"/>
        <v>0</v>
      </c>
      <c r="BL268" s="18" t="s">
        <v>158</v>
      </c>
      <c r="BM268" s="200" t="s">
        <v>1874</v>
      </c>
    </row>
    <row r="269" spans="1:65" s="2" customFormat="1" ht="16.5" customHeight="1">
      <c r="A269" s="35"/>
      <c r="B269" s="36"/>
      <c r="C269" s="188" t="s">
        <v>501</v>
      </c>
      <c r="D269" s="188" t="s">
        <v>154</v>
      </c>
      <c r="E269" s="189" t="s">
        <v>2231</v>
      </c>
      <c r="F269" s="190" t="s">
        <v>2232</v>
      </c>
      <c r="G269" s="191" t="s">
        <v>1365</v>
      </c>
      <c r="H269" s="192">
        <v>3</v>
      </c>
      <c r="I269" s="193"/>
      <c r="J269" s="194">
        <f t="shared" si="30"/>
        <v>0</v>
      </c>
      <c r="K269" s="195"/>
      <c r="L269" s="40"/>
      <c r="M269" s="196" t="s">
        <v>1</v>
      </c>
      <c r="N269" s="197" t="s">
        <v>43</v>
      </c>
      <c r="O269" s="72"/>
      <c r="P269" s="198">
        <f t="shared" si="31"/>
        <v>0</v>
      </c>
      <c r="Q269" s="198">
        <v>0</v>
      </c>
      <c r="R269" s="198">
        <f t="shared" si="32"/>
        <v>0</v>
      </c>
      <c r="S269" s="198">
        <v>0</v>
      </c>
      <c r="T269" s="199">
        <f t="shared" si="3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0" t="s">
        <v>158</v>
      </c>
      <c r="AT269" s="200" t="s">
        <v>154</v>
      </c>
      <c r="AU269" s="200" t="s">
        <v>88</v>
      </c>
      <c r="AY269" s="18" t="s">
        <v>151</v>
      </c>
      <c r="BE269" s="201">
        <f t="shared" si="34"/>
        <v>0</v>
      </c>
      <c r="BF269" s="201">
        <f t="shared" si="35"/>
        <v>0</v>
      </c>
      <c r="BG269" s="201">
        <f t="shared" si="36"/>
        <v>0</v>
      </c>
      <c r="BH269" s="201">
        <f t="shared" si="37"/>
        <v>0</v>
      </c>
      <c r="BI269" s="201">
        <f t="shared" si="38"/>
        <v>0</v>
      </c>
      <c r="BJ269" s="18" t="s">
        <v>86</v>
      </c>
      <c r="BK269" s="201">
        <f t="shared" si="39"/>
        <v>0</v>
      </c>
      <c r="BL269" s="18" t="s">
        <v>158</v>
      </c>
      <c r="BM269" s="200" t="s">
        <v>1883</v>
      </c>
    </row>
    <row r="270" spans="1:65" s="2" customFormat="1" ht="16.5" customHeight="1">
      <c r="A270" s="35"/>
      <c r="B270" s="36"/>
      <c r="C270" s="188" t="s">
        <v>505</v>
      </c>
      <c r="D270" s="188" t="s">
        <v>154</v>
      </c>
      <c r="E270" s="189" t="s">
        <v>2233</v>
      </c>
      <c r="F270" s="190" t="s">
        <v>2234</v>
      </c>
      <c r="G270" s="191" t="s">
        <v>1365</v>
      </c>
      <c r="H270" s="192">
        <v>8</v>
      </c>
      <c r="I270" s="193"/>
      <c r="J270" s="194">
        <f t="shared" si="30"/>
        <v>0</v>
      </c>
      <c r="K270" s="195"/>
      <c r="L270" s="40"/>
      <c r="M270" s="196" t="s">
        <v>1</v>
      </c>
      <c r="N270" s="197" t="s">
        <v>43</v>
      </c>
      <c r="O270" s="72"/>
      <c r="P270" s="198">
        <f t="shared" si="31"/>
        <v>0</v>
      </c>
      <c r="Q270" s="198">
        <v>0</v>
      </c>
      <c r="R270" s="198">
        <f t="shared" si="32"/>
        <v>0</v>
      </c>
      <c r="S270" s="198">
        <v>0</v>
      </c>
      <c r="T270" s="199">
        <f t="shared" si="3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158</v>
      </c>
      <c r="AT270" s="200" t="s">
        <v>154</v>
      </c>
      <c r="AU270" s="200" t="s">
        <v>88</v>
      </c>
      <c r="AY270" s="18" t="s">
        <v>151</v>
      </c>
      <c r="BE270" s="201">
        <f t="shared" si="34"/>
        <v>0</v>
      </c>
      <c r="BF270" s="201">
        <f t="shared" si="35"/>
        <v>0</v>
      </c>
      <c r="BG270" s="201">
        <f t="shared" si="36"/>
        <v>0</v>
      </c>
      <c r="BH270" s="201">
        <f t="shared" si="37"/>
        <v>0</v>
      </c>
      <c r="BI270" s="201">
        <f t="shared" si="38"/>
        <v>0</v>
      </c>
      <c r="BJ270" s="18" t="s">
        <v>86</v>
      </c>
      <c r="BK270" s="201">
        <f t="shared" si="39"/>
        <v>0</v>
      </c>
      <c r="BL270" s="18" t="s">
        <v>158</v>
      </c>
      <c r="BM270" s="200" t="s">
        <v>1896</v>
      </c>
    </row>
    <row r="271" spans="1:65" s="2" customFormat="1" ht="16.5" customHeight="1">
      <c r="A271" s="35"/>
      <c r="B271" s="36"/>
      <c r="C271" s="188" t="s">
        <v>512</v>
      </c>
      <c r="D271" s="188" t="s">
        <v>154</v>
      </c>
      <c r="E271" s="189" t="s">
        <v>2235</v>
      </c>
      <c r="F271" s="190" t="s">
        <v>2236</v>
      </c>
      <c r="G271" s="191" t="s">
        <v>1365</v>
      </c>
      <c r="H271" s="192">
        <v>5</v>
      </c>
      <c r="I271" s="193"/>
      <c r="J271" s="194">
        <f t="shared" si="30"/>
        <v>0</v>
      </c>
      <c r="K271" s="195"/>
      <c r="L271" s="40"/>
      <c r="M271" s="196" t="s">
        <v>1</v>
      </c>
      <c r="N271" s="197" t="s">
        <v>43</v>
      </c>
      <c r="O271" s="72"/>
      <c r="P271" s="198">
        <f t="shared" si="31"/>
        <v>0</v>
      </c>
      <c r="Q271" s="198">
        <v>0</v>
      </c>
      <c r="R271" s="198">
        <f t="shared" si="32"/>
        <v>0</v>
      </c>
      <c r="S271" s="198">
        <v>0</v>
      </c>
      <c r="T271" s="199">
        <f t="shared" si="3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158</v>
      </c>
      <c r="AT271" s="200" t="s">
        <v>154</v>
      </c>
      <c r="AU271" s="200" t="s">
        <v>88</v>
      </c>
      <c r="AY271" s="18" t="s">
        <v>151</v>
      </c>
      <c r="BE271" s="201">
        <f t="shared" si="34"/>
        <v>0</v>
      </c>
      <c r="BF271" s="201">
        <f t="shared" si="35"/>
        <v>0</v>
      </c>
      <c r="BG271" s="201">
        <f t="shared" si="36"/>
        <v>0</v>
      </c>
      <c r="BH271" s="201">
        <f t="shared" si="37"/>
        <v>0</v>
      </c>
      <c r="BI271" s="201">
        <f t="shared" si="38"/>
        <v>0</v>
      </c>
      <c r="BJ271" s="18" t="s">
        <v>86</v>
      </c>
      <c r="BK271" s="201">
        <f t="shared" si="39"/>
        <v>0</v>
      </c>
      <c r="BL271" s="18" t="s">
        <v>158</v>
      </c>
      <c r="BM271" s="200" t="s">
        <v>1905</v>
      </c>
    </row>
    <row r="272" spans="1:65" s="2" customFormat="1" ht="16.5" customHeight="1">
      <c r="A272" s="35"/>
      <c r="B272" s="36"/>
      <c r="C272" s="188" t="s">
        <v>516</v>
      </c>
      <c r="D272" s="188" t="s">
        <v>154</v>
      </c>
      <c r="E272" s="189" t="s">
        <v>2237</v>
      </c>
      <c r="F272" s="190" t="s">
        <v>2238</v>
      </c>
      <c r="G272" s="191" t="s">
        <v>1365</v>
      </c>
      <c r="H272" s="192">
        <v>3</v>
      </c>
      <c r="I272" s="193"/>
      <c r="J272" s="194">
        <f t="shared" si="30"/>
        <v>0</v>
      </c>
      <c r="K272" s="195"/>
      <c r="L272" s="40"/>
      <c r="M272" s="196" t="s">
        <v>1</v>
      </c>
      <c r="N272" s="197" t="s">
        <v>43</v>
      </c>
      <c r="O272" s="72"/>
      <c r="P272" s="198">
        <f t="shared" si="31"/>
        <v>0</v>
      </c>
      <c r="Q272" s="198">
        <v>0</v>
      </c>
      <c r="R272" s="198">
        <f t="shared" si="32"/>
        <v>0</v>
      </c>
      <c r="S272" s="198">
        <v>0</v>
      </c>
      <c r="T272" s="199">
        <f t="shared" si="3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158</v>
      </c>
      <c r="AT272" s="200" t="s">
        <v>154</v>
      </c>
      <c r="AU272" s="200" t="s">
        <v>88</v>
      </c>
      <c r="AY272" s="18" t="s">
        <v>151</v>
      </c>
      <c r="BE272" s="201">
        <f t="shared" si="34"/>
        <v>0</v>
      </c>
      <c r="BF272" s="201">
        <f t="shared" si="35"/>
        <v>0</v>
      </c>
      <c r="BG272" s="201">
        <f t="shared" si="36"/>
        <v>0</v>
      </c>
      <c r="BH272" s="201">
        <f t="shared" si="37"/>
        <v>0</v>
      </c>
      <c r="BI272" s="201">
        <f t="shared" si="38"/>
        <v>0</v>
      </c>
      <c r="BJ272" s="18" t="s">
        <v>86</v>
      </c>
      <c r="BK272" s="201">
        <f t="shared" si="39"/>
        <v>0</v>
      </c>
      <c r="BL272" s="18" t="s">
        <v>158</v>
      </c>
      <c r="BM272" s="200" t="s">
        <v>1913</v>
      </c>
    </row>
    <row r="273" spans="1:65" s="12" customFormat="1" ht="22.9" customHeight="1">
      <c r="B273" s="172"/>
      <c r="C273" s="173"/>
      <c r="D273" s="174" t="s">
        <v>77</v>
      </c>
      <c r="E273" s="186" t="s">
        <v>2239</v>
      </c>
      <c r="F273" s="186" t="s">
        <v>2240</v>
      </c>
      <c r="G273" s="173"/>
      <c r="H273" s="173"/>
      <c r="I273" s="176"/>
      <c r="J273" s="187">
        <f>BK273</f>
        <v>0</v>
      </c>
      <c r="K273" s="173"/>
      <c r="L273" s="178"/>
      <c r="M273" s="179"/>
      <c r="N273" s="180"/>
      <c r="O273" s="180"/>
      <c r="P273" s="181">
        <f>SUM(P274:P275)</f>
        <v>0</v>
      </c>
      <c r="Q273" s="180"/>
      <c r="R273" s="181">
        <f>SUM(R274:R275)</f>
        <v>0</v>
      </c>
      <c r="S273" s="180"/>
      <c r="T273" s="182">
        <f>SUM(T274:T275)</f>
        <v>0</v>
      </c>
      <c r="AR273" s="183" t="s">
        <v>86</v>
      </c>
      <c r="AT273" s="184" t="s">
        <v>77</v>
      </c>
      <c r="AU273" s="184" t="s">
        <v>86</v>
      </c>
      <c r="AY273" s="183" t="s">
        <v>151</v>
      </c>
      <c r="BK273" s="185">
        <f>SUM(BK274:BK275)</f>
        <v>0</v>
      </c>
    </row>
    <row r="274" spans="1:65" s="2" customFormat="1" ht="21.75" customHeight="1">
      <c r="A274" s="35"/>
      <c r="B274" s="36"/>
      <c r="C274" s="188" t="s">
        <v>520</v>
      </c>
      <c r="D274" s="188" t="s">
        <v>154</v>
      </c>
      <c r="E274" s="189" t="s">
        <v>2241</v>
      </c>
      <c r="F274" s="190" t="s">
        <v>2242</v>
      </c>
      <c r="G274" s="191" t="s">
        <v>1365</v>
      </c>
      <c r="H274" s="192">
        <v>3</v>
      </c>
      <c r="I274" s="193"/>
      <c r="J274" s="194">
        <f>ROUND(I274*H274,2)</f>
        <v>0</v>
      </c>
      <c r="K274" s="195"/>
      <c r="L274" s="40"/>
      <c r="M274" s="196" t="s">
        <v>1</v>
      </c>
      <c r="N274" s="197" t="s">
        <v>43</v>
      </c>
      <c r="O274" s="72"/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158</v>
      </c>
      <c r="AT274" s="200" t="s">
        <v>154</v>
      </c>
      <c r="AU274" s="200" t="s">
        <v>88</v>
      </c>
      <c r="AY274" s="18" t="s">
        <v>151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86</v>
      </c>
      <c r="BK274" s="201">
        <f>ROUND(I274*H274,2)</f>
        <v>0</v>
      </c>
      <c r="BL274" s="18" t="s">
        <v>158</v>
      </c>
      <c r="BM274" s="200" t="s">
        <v>1922</v>
      </c>
    </row>
    <row r="275" spans="1:65" s="2" customFormat="1" ht="16.5" customHeight="1">
      <c r="A275" s="35"/>
      <c r="B275" s="36"/>
      <c r="C275" s="188" t="s">
        <v>524</v>
      </c>
      <c r="D275" s="188" t="s">
        <v>154</v>
      </c>
      <c r="E275" s="189" t="s">
        <v>2243</v>
      </c>
      <c r="F275" s="190" t="s">
        <v>2244</v>
      </c>
      <c r="G275" s="191" t="s">
        <v>1365</v>
      </c>
      <c r="H275" s="192">
        <v>4</v>
      </c>
      <c r="I275" s="193"/>
      <c r="J275" s="194">
        <f>ROUND(I275*H275,2)</f>
        <v>0</v>
      </c>
      <c r="K275" s="195"/>
      <c r="L275" s="40"/>
      <c r="M275" s="196" t="s">
        <v>1</v>
      </c>
      <c r="N275" s="197" t="s">
        <v>43</v>
      </c>
      <c r="O275" s="72"/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158</v>
      </c>
      <c r="AT275" s="200" t="s">
        <v>154</v>
      </c>
      <c r="AU275" s="200" t="s">
        <v>88</v>
      </c>
      <c r="AY275" s="18" t="s">
        <v>151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8" t="s">
        <v>86</v>
      </c>
      <c r="BK275" s="201">
        <f>ROUND(I275*H275,2)</f>
        <v>0</v>
      </c>
      <c r="BL275" s="18" t="s">
        <v>158</v>
      </c>
      <c r="BM275" s="200" t="s">
        <v>1928</v>
      </c>
    </row>
    <row r="276" spans="1:65" s="12" customFormat="1" ht="22.9" customHeight="1">
      <c r="B276" s="172"/>
      <c r="C276" s="173"/>
      <c r="D276" s="174" t="s">
        <v>77</v>
      </c>
      <c r="E276" s="186" t="s">
        <v>2245</v>
      </c>
      <c r="F276" s="186" t="s">
        <v>2246</v>
      </c>
      <c r="G276" s="173"/>
      <c r="H276" s="173"/>
      <c r="I276" s="176"/>
      <c r="J276" s="187">
        <f>BK276</f>
        <v>0</v>
      </c>
      <c r="K276" s="173"/>
      <c r="L276" s="178"/>
      <c r="M276" s="179"/>
      <c r="N276" s="180"/>
      <c r="O276" s="180"/>
      <c r="P276" s="181">
        <f>SUM(P277:P281)</f>
        <v>0</v>
      </c>
      <c r="Q276" s="180"/>
      <c r="R276" s="181">
        <f>SUM(R277:R281)</f>
        <v>0</v>
      </c>
      <c r="S276" s="180"/>
      <c r="T276" s="182">
        <f>SUM(T277:T281)</f>
        <v>0</v>
      </c>
      <c r="AR276" s="183" t="s">
        <v>86</v>
      </c>
      <c r="AT276" s="184" t="s">
        <v>77</v>
      </c>
      <c r="AU276" s="184" t="s">
        <v>86</v>
      </c>
      <c r="AY276" s="183" t="s">
        <v>151</v>
      </c>
      <c r="BK276" s="185">
        <f>SUM(BK277:BK281)</f>
        <v>0</v>
      </c>
    </row>
    <row r="277" spans="1:65" s="2" customFormat="1" ht="16.5" customHeight="1">
      <c r="A277" s="35"/>
      <c r="B277" s="36"/>
      <c r="C277" s="188" t="s">
        <v>530</v>
      </c>
      <c r="D277" s="188" t="s">
        <v>154</v>
      </c>
      <c r="E277" s="189" t="s">
        <v>2247</v>
      </c>
      <c r="F277" s="190" t="s">
        <v>2248</v>
      </c>
      <c r="G277" s="191" t="s">
        <v>1365</v>
      </c>
      <c r="H277" s="192">
        <v>45</v>
      </c>
      <c r="I277" s="193"/>
      <c r="J277" s="194">
        <f>ROUND(I277*H277,2)</f>
        <v>0</v>
      </c>
      <c r="K277" s="195"/>
      <c r="L277" s="40"/>
      <c r="M277" s="196" t="s">
        <v>1</v>
      </c>
      <c r="N277" s="197" t="s">
        <v>43</v>
      </c>
      <c r="O277" s="72"/>
      <c r="P277" s="198">
        <f>O277*H277</f>
        <v>0</v>
      </c>
      <c r="Q277" s="198">
        <v>0</v>
      </c>
      <c r="R277" s="198">
        <f>Q277*H277</f>
        <v>0</v>
      </c>
      <c r="S277" s="198">
        <v>0</v>
      </c>
      <c r="T277" s="19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158</v>
      </c>
      <c r="AT277" s="200" t="s">
        <v>154</v>
      </c>
      <c r="AU277" s="200" t="s">
        <v>88</v>
      </c>
      <c r="AY277" s="18" t="s">
        <v>151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8" t="s">
        <v>86</v>
      </c>
      <c r="BK277" s="201">
        <f>ROUND(I277*H277,2)</f>
        <v>0</v>
      </c>
      <c r="BL277" s="18" t="s">
        <v>158</v>
      </c>
      <c r="BM277" s="200" t="s">
        <v>1934</v>
      </c>
    </row>
    <row r="278" spans="1:65" s="2" customFormat="1" ht="16.5" customHeight="1">
      <c r="A278" s="35"/>
      <c r="B278" s="36"/>
      <c r="C278" s="188" t="s">
        <v>535</v>
      </c>
      <c r="D278" s="188" t="s">
        <v>154</v>
      </c>
      <c r="E278" s="189" t="s">
        <v>2249</v>
      </c>
      <c r="F278" s="190" t="s">
        <v>2250</v>
      </c>
      <c r="G278" s="191" t="s">
        <v>1365</v>
      </c>
      <c r="H278" s="192">
        <v>24</v>
      </c>
      <c r="I278" s="193"/>
      <c r="J278" s="194">
        <f>ROUND(I278*H278,2)</f>
        <v>0</v>
      </c>
      <c r="K278" s="195"/>
      <c r="L278" s="40"/>
      <c r="M278" s="196" t="s">
        <v>1</v>
      </c>
      <c r="N278" s="197" t="s">
        <v>43</v>
      </c>
      <c r="O278" s="72"/>
      <c r="P278" s="198">
        <f>O278*H278</f>
        <v>0</v>
      </c>
      <c r="Q278" s="198">
        <v>0</v>
      </c>
      <c r="R278" s="198">
        <f>Q278*H278</f>
        <v>0</v>
      </c>
      <c r="S278" s="198">
        <v>0</v>
      </c>
      <c r="T278" s="19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0" t="s">
        <v>158</v>
      </c>
      <c r="AT278" s="200" t="s">
        <v>154</v>
      </c>
      <c r="AU278" s="200" t="s">
        <v>88</v>
      </c>
      <c r="AY278" s="18" t="s">
        <v>151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86</v>
      </c>
      <c r="BK278" s="201">
        <f>ROUND(I278*H278,2)</f>
        <v>0</v>
      </c>
      <c r="BL278" s="18" t="s">
        <v>158</v>
      </c>
      <c r="BM278" s="200" t="s">
        <v>1939</v>
      </c>
    </row>
    <row r="279" spans="1:65" s="2" customFormat="1" ht="16.5" customHeight="1">
      <c r="A279" s="35"/>
      <c r="B279" s="36"/>
      <c r="C279" s="188" t="s">
        <v>539</v>
      </c>
      <c r="D279" s="188" t="s">
        <v>154</v>
      </c>
      <c r="E279" s="189" t="s">
        <v>2251</v>
      </c>
      <c r="F279" s="190" t="s">
        <v>2252</v>
      </c>
      <c r="G279" s="191" t="s">
        <v>1365</v>
      </c>
      <c r="H279" s="192">
        <v>45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43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158</v>
      </c>
      <c r="AT279" s="200" t="s">
        <v>154</v>
      </c>
      <c r="AU279" s="200" t="s">
        <v>88</v>
      </c>
      <c r="AY279" s="18" t="s">
        <v>151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86</v>
      </c>
      <c r="BK279" s="201">
        <f>ROUND(I279*H279,2)</f>
        <v>0</v>
      </c>
      <c r="BL279" s="18" t="s">
        <v>158</v>
      </c>
      <c r="BM279" s="200" t="s">
        <v>1944</v>
      </c>
    </row>
    <row r="280" spans="1:65" s="2" customFormat="1" ht="16.5" customHeight="1">
      <c r="A280" s="35"/>
      <c r="B280" s="36"/>
      <c r="C280" s="188" t="s">
        <v>543</v>
      </c>
      <c r="D280" s="188" t="s">
        <v>154</v>
      </c>
      <c r="E280" s="189" t="s">
        <v>2253</v>
      </c>
      <c r="F280" s="190" t="s">
        <v>2254</v>
      </c>
      <c r="G280" s="191" t="s">
        <v>1365</v>
      </c>
      <c r="H280" s="192">
        <v>8</v>
      </c>
      <c r="I280" s="193"/>
      <c r="J280" s="194">
        <f>ROUND(I280*H280,2)</f>
        <v>0</v>
      </c>
      <c r="K280" s="195"/>
      <c r="L280" s="40"/>
      <c r="M280" s="196" t="s">
        <v>1</v>
      </c>
      <c r="N280" s="197" t="s">
        <v>43</v>
      </c>
      <c r="O280" s="72"/>
      <c r="P280" s="198">
        <f>O280*H280</f>
        <v>0</v>
      </c>
      <c r="Q280" s="198">
        <v>0</v>
      </c>
      <c r="R280" s="198">
        <f>Q280*H280</f>
        <v>0</v>
      </c>
      <c r="S280" s="198">
        <v>0</v>
      </c>
      <c r="T280" s="19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0" t="s">
        <v>158</v>
      </c>
      <c r="AT280" s="200" t="s">
        <v>154</v>
      </c>
      <c r="AU280" s="200" t="s">
        <v>88</v>
      </c>
      <c r="AY280" s="18" t="s">
        <v>151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8" t="s">
        <v>86</v>
      </c>
      <c r="BK280" s="201">
        <f>ROUND(I280*H280,2)</f>
        <v>0</v>
      </c>
      <c r="BL280" s="18" t="s">
        <v>158</v>
      </c>
      <c r="BM280" s="200" t="s">
        <v>1950</v>
      </c>
    </row>
    <row r="281" spans="1:65" s="2" customFormat="1" ht="16.5" customHeight="1">
      <c r="A281" s="35"/>
      <c r="B281" s="36"/>
      <c r="C281" s="188" t="s">
        <v>547</v>
      </c>
      <c r="D281" s="188" t="s">
        <v>154</v>
      </c>
      <c r="E281" s="189" t="s">
        <v>2255</v>
      </c>
      <c r="F281" s="190" t="s">
        <v>2256</v>
      </c>
      <c r="G281" s="191" t="s">
        <v>1365</v>
      </c>
      <c r="H281" s="192">
        <v>40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43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158</v>
      </c>
      <c r="AT281" s="200" t="s">
        <v>154</v>
      </c>
      <c r="AU281" s="200" t="s">
        <v>88</v>
      </c>
      <c r="AY281" s="18" t="s">
        <v>151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86</v>
      </c>
      <c r="BK281" s="201">
        <f>ROUND(I281*H281,2)</f>
        <v>0</v>
      </c>
      <c r="BL281" s="18" t="s">
        <v>158</v>
      </c>
      <c r="BM281" s="200" t="s">
        <v>1956</v>
      </c>
    </row>
    <row r="282" spans="1:65" s="12" customFormat="1" ht="22.9" customHeight="1">
      <c r="B282" s="172"/>
      <c r="C282" s="173"/>
      <c r="D282" s="174" t="s">
        <v>77</v>
      </c>
      <c r="E282" s="186" t="s">
        <v>2257</v>
      </c>
      <c r="F282" s="186" t="s">
        <v>2258</v>
      </c>
      <c r="G282" s="173"/>
      <c r="H282" s="173"/>
      <c r="I282" s="176"/>
      <c r="J282" s="187">
        <f>BK282</f>
        <v>0</v>
      </c>
      <c r="K282" s="173"/>
      <c r="L282" s="178"/>
      <c r="M282" s="179"/>
      <c r="N282" s="180"/>
      <c r="O282" s="180"/>
      <c r="P282" s="181">
        <f>P283</f>
        <v>0</v>
      </c>
      <c r="Q282" s="180"/>
      <c r="R282" s="181">
        <f>R283</f>
        <v>0</v>
      </c>
      <c r="S282" s="180"/>
      <c r="T282" s="182">
        <f>T283</f>
        <v>0</v>
      </c>
      <c r="AR282" s="183" t="s">
        <v>86</v>
      </c>
      <c r="AT282" s="184" t="s">
        <v>77</v>
      </c>
      <c r="AU282" s="184" t="s">
        <v>86</v>
      </c>
      <c r="AY282" s="183" t="s">
        <v>151</v>
      </c>
      <c r="BK282" s="185">
        <f>BK283</f>
        <v>0</v>
      </c>
    </row>
    <row r="283" spans="1:65" s="2" customFormat="1" ht="16.5" customHeight="1">
      <c r="A283" s="35"/>
      <c r="B283" s="36"/>
      <c r="C283" s="188" t="s">
        <v>552</v>
      </c>
      <c r="D283" s="188" t="s">
        <v>154</v>
      </c>
      <c r="E283" s="189" t="s">
        <v>2259</v>
      </c>
      <c r="F283" s="190" t="s">
        <v>2260</v>
      </c>
      <c r="G283" s="191" t="s">
        <v>213</v>
      </c>
      <c r="H283" s="192">
        <v>150</v>
      </c>
      <c r="I283" s="193"/>
      <c r="J283" s="194">
        <f>ROUND(I283*H283,2)</f>
        <v>0</v>
      </c>
      <c r="K283" s="195"/>
      <c r="L283" s="40"/>
      <c r="M283" s="196" t="s">
        <v>1</v>
      </c>
      <c r="N283" s="197" t="s">
        <v>43</v>
      </c>
      <c r="O283" s="72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158</v>
      </c>
      <c r="AT283" s="200" t="s">
        <v>154</v>
      </c>
      <c r="AU283" s="200" t="s">
        <v>88</v>
      </c>
      <c r="AY283" s="18" t="s">
        <v>151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86</v>
      </c>
      <c r="BK283" s="201">
        <f>ROUND(I283*H283,2)</f>
        <v>0</v>
      </c>
      <c r="BL283" s="18" t="s">
        <v>158</v>
      </c>
      <c r="BM283" s="200" t="s">
        <v>1966</v>
      </c>
    </row>
    <row r="284" spans="1:65" s="12" customFormat="1" ht="22.9" customHeight="1">
      <c r="B284" s="172"/>
      <c r="C284" s="173"/>
      <c r="D284" s="174" t="s">
        <v>77</v>
      </c>
      <c r="E284" s="186" t="s">
        <v>2261</v>
      </c>
      <c r="F284" s="186" t="s">
        <v>2262</v>
      </c>
      <c r="G284" s="173"/>
      <c r="H284" s="173"/>
      <c r="I284" s="176"/>
      <c r="J284" s="187">
        <f>BK284</f>
        <v>0</v>
      </c>
      <c r="K284" s="173"/>
      <c r="L284" s="178"/>
      <c r="M284" s="179"/>
      <c r="N284" s="180"/>
      <c r="O284" s="180"/>
      <c r="P284" s="181">
        <f>P285</f>
        <v>0</v>
      </c>
      <c r="Q284" s="180"/>
      <c r="R284" s="181">
        <f>R285</f>
        <v>0</v>
      </c>
      <c r="S284" s="180"/>
      <c r="T284" s="182">
        <f>T285</f>
        <v>0</v>
      </c>
      <c r="AR284" s="183" t="s">
        <v>86</v>
      </c>
      <c r="AT284" s="184" t="s">
        <v>77</v>
      </c>
      <c r="AU284" s="184" t="s">
        <v>86</v>
      </c>
      <c r="AY284" s="183" t="s">
        <v>151</v>
      </c>
      <c r="BK284" s="185">
        <f>BK285</f>
        <v>0</v>
      </c>
    </row>
    <row r="285" spans="1:65" s="2" customFormat="1" ht="16.5" customHeight="1">
      <c r="A285" s="35"/>
      <c r="B285" s="36"/>
      <c r="C285" s="188" t="s">
        <v>556</v>
      </c>
      <c r="D285" s="188" t="s">
        <v>154</v>
      </c>
      <c r="E285" s="189" t="s">
        <v>2263</v>
      </c>
      <c r="F285" s="190" t="s">
        <v>2264</v>
      </c>
      <c r="G285" s="191" t="s">
        <v>1365</v>
      </c>
      <c r="H285" s="192">
        <v>8</v>
      </c>
      <c r="I285" s="193"/>
      <c r="J285" s="194">
        <f>ROUND(I285*H285,2)</f>
        <v>0</v>
      </c>
      <c r="K285" s="195"/>
      <c r="L285" s="40"/>
      <c r="M285" s="196" t="s">
        <v>1</v>
      </c>
      <c r="N285" s="197" t="s">
        <v>43</v>
      </c>
      <c r="O285" s="72"/>
      <c r="P285" s="198">
        <f>O285*H285</f>
        <v>0</v>
      </c>
      <c r="Q285" s="198">
        <v>0</v>
      </c>
      <c r="R285" s="198">
        <f>Q285*H285</f>
        <v>0</v>
      </c>
      <c r="S285" s="198">
        <v>0</v>
      </c>
      <c r="T285" s="19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158</v>
      </c>
      <c r="AT285" s="200" t="s">
        <v>154</v>
      </c>
      <c r="AU285" s="200" t="s">
        <v>88</v>
      </c>
      <c r="AY285" s="18" t="s">
        <v>151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86</v>
      </c>
      <c r="BK285" s="201">
        <f>ROUND(I285*H285,2)</f>
        <v>0</v>
      </c>
      <c r="BL285" s="18" t="s">
        <v>158</v>
      </c>
      <c r="BM285" s="200" t="s">
        <v>1980</v>
      </c>
    </row>
    <row r="286" spans="1:65" s="12" customFormat="1" ht="22.9" customHeight="1">
      <c r="B286" s="172"/>
      <c r="C286" s="173"/>
      <c r="D286" s="174" t="s">
        <v>77</v>
      </c>
      <c r="E286" s="186" t="s">
        <v>2191</v>
      </c>
      <c r="F286" s="186" t="s">
        <v>2192</v>
      </c>
      <c r="G286" s="173"/>
      <c r="H286" s="173"/>
      <c r="I286" s="176"/>
      <c r="J286" s="187">
        <f>BK286</f>
        <v>0</v>
      </c>
      <c r="K286" s="173"/>
      <c r="L286" s="178"/>
      <c r="M286" s="179"/>
      <c r="N286" s="180"/>
      <c r="O286" s="180"/>
      <c r="P286" s="181">
        <f>SUM(P287:P289)</f>
        <v>0</v>
      </c>
      <c r="Q286" s="180"/>
      <c r="R286" s="181">
        <f>SUM(R287:R289)</f>
        <v>0</v>
      </c>
      <c r="S286" s="180"/>
      <c r="T286" s="182">
        <f>SUM(T287:T289)</f>
        <v>0</v>
      </c>
      <c r="AR286" s="183" t="s">
        <v>86</v>
      </c>
      <c r="AT286" s="184" t="s">
        <v>77</v>
      </c>
      <c r="AU286" s="184" t="s">
        <v>86</v>
      </c>
      <c r="AY286" s="183" t="s">
        <v>151</v>
      </c>
      <c r="BK286" s="185">
        <f>SUM(BK287:BK289)</f>
        <v>0</v>
      </c>
    </row>
    <row r="287" spans="1:65" s="2" customFormat="1" ht="16.5" customHeight="1">
      <c r="A287" s="35"/>
      <c r="B287" s="36"/>
      <c r="C287" s="188" t="s">
        <v>562</v>
      </c>
      <c r="D287" s="188" t="s">
        <v>154</v>
      </c>
      <c r="E287" s="189" t="s">
        <v>2265</v>
      </c>
      <c r="F287" s="190" t="s">
        <v>2266</v>
      </c>
      <c r="G287" s="191" t="s">
        <v>2267</v>
      </c>
      <c r="H287" s="192">
        <v>8</v>
      </c>
      <c r="I287" s="193"/>
      <c r="J287" s="194">
        <f>ROUND(I287*H287,2)</f>
        <v>0</v>
      </c>
      <c r="K287" s="195"/>
      <c r="L287" s="40"/>
      <c r="M287" s="196" t="s">
        <v>1</v>
      </c>
      <c r="N287" s="197" t="s">
        <v>43</v>
      </c>
      <c r="O287" s="72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158</v>
      </c>
      <c r="AT287" s="200" t="s">
        <v>154</v>
      </c>
      <c r="AU287" s="200" t="s">
        <v>88</v>
      </c>
      <c r="AY287" s="18" t="s">
        <v>151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8" t="s">
        <v>86</v>
      </c>
      <c r="BK287" s="201">
        <f>ROUND(I287*H287,2)</f>
        <v>0</v>
      </c>
      <c r="BL287" s="18" t="s">
        <v>158</v>
      </c>
      <c r="BM287" s="200" t="s">
        <v>1722</v>
      </c>
    </row>
    <row r="288" spans="1:65" s="2" customFormat="1" ht="16.5" customHeight="1">
      <c r="A288" s="35"/>
      <c r="B288" s="36"/>
      <c r="C288" s="188" t="s">
        <v>567</v>
      </c>
      <c r="D288" s="188" t="s">
        <v>154</v>
      </c>
      <c r="E288" s="189" t="s">
        <v>2268</v>
      </c>
      <c r="F288" s="190" t="s">
        <v>2269</v>
      </c>
      <c r="G288" s="191" t="s">
        <v>1365</v>
      </c>
      <c r="H288" s="192">
        <v>1</v>
      </c>
      <c r="I288" s="193"/>
      <c r="J288" s="194">
        <f>ROUND(I288*H288,2)</f>
        <v>0</v>
      </c>
      <c r="K288" s="195"/>
      <c r="L288" s="40"/>
      <c r="M288" s="196" t="s">
        <v>1</v>
      </c>
      <c r="N288" s="197" t="s">
        <v>43</v>
      </c>
      <c r="O288" s="72"/>
      <c r="P288" s="198">
        <f>O288*H288</f>
        <v>0</v>
      </c>
      <c r="Q288" s="198">
        <v>0</v>
      </c>
      <c r="R288" s="198">
        <f>Q288*H288</f>
        <v>0</v>
      </c>
      <c r="S288" s="198">
        <v>0</v>
      </c>
      <c r="T288" s="19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0" t="s">
        <v>158</v>
      </c>
      <c r="AT288" s="200" t="s">
        <v>154</v>
      </c>
      <c r="AU288" s="200" t="s">
        <v>88</v>
      </c>
      <c r="AY288" s="18" t="s">
        <v>151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18" t="s">
        <v>86</v>
      </c>
      <c r="BK288" s="201">
        <f>ROUND(I288*H288,2)</f>
        <v>0</v>
      </c>
      <c r="BL288" s="18" t="s">
        <v>158</v>
      </c>
      <c r="BM288" s="200" t="s">
        <v>2270</v>
      </c>
    </row>
    <row r="289" spans="1:65" s="2" customFormat="1" ht="16.5" customHeight="1">
      <c r="A289" s="35"/>
      <c r="B289" s="36"/>
      <c r="C289" s="188" t="s">
        <v>572</v>
      </c>
      <c r="D289" s="188" t="s">
        <v>154</v>
      </c>
      <c r="E289" s="189" t="s">
        <v>2271</v>
      </c>
      <c r="F289" s="190" t="s">
        <v>2162</v>
      </c>
      <c r="G289" s="191" t="s">
        <v>1365</v>
      </c>
      <c r="H289" s="192">
        <v>1</v>
      </c>
      <c r="I289" s="193"/>
      <c r="J289" s="194">
        <f>ROUND(I289*H289,2)</f>
        <v>0</v>
      </c>
      <c r="K289" s="195"/>
      <c r="L289" s="40"/>
      <c r="M289" s="196" t="s">
        <v>1</v>
      </c>
      <c r="N289" s="197" t="s">
        <v>43</v>
      </c>
      <c r="O289" s="72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158</v>
      </c>
      <c r="AT289" s="200" t="s">
        <v>154</v>
      </c>
      <c r="AU289" s="200" t="s">
        <v>88</v>
      </c>
      <c r="AY289" s="18" t="s">
        <v>151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8" t="s">
        <v>86</v>
      </c>
      <c r="BK289" s="201">
        <f>ROUND(I289*H289,2)</f>
        <v>0</v>
      </c>
      <c r="BL289" s="18" t="s">
        <v>158</v>
      </c>
      <c r="BM289" s="200" t="s">
        <v>2272</v>
      </c>
    </row>
    <row r="290" spans="1:65" s="12" customFormat="1" ht="25.9" customHeight="1">
      <c r="B290" s="172"/>
      <c r="C290" s="173"/>
      <c r="D290" s="174" t="s">
        <v>77</v>
      </c>
      <c r="E290" s="175" t="s">
        <v>2273</v>
      </c>
      <c r="F290" s="175" t="s">
        <v>2274</v>
      </c>
      <c r="G290" s="173"/>
      <c r="H290" s="173"/>
      <c r="I290" s="176"/>
      <c r="J290" s="177">
        <f>BK290</f>
        <v>0</v>
      </c>
      <c r="K290" s="173"/>
      <c r="L290" s="178"/>
      <c r="M290" s="179"/>
      <c r="N290" s="180"/>
      <c r="O290" s="180"/>
      <c r="P290" s="181">
        <f>P291+P295+P297+P299+P301</f>
        <v>0</v>
      </c>
      <c r="Q290" s="180"/>
      <c r="R290" s="181">
        <f>R291+R295+R297+R299+R301</f>
        <v>0</v>
      </c>
      <c r="S290" s="180"/>
      <c r="T290" s="182">
        <f>T291+T295+T297+T299+T301</f>
        <v>0</v>
      </c>
      <c r="AR290" s="183" t="s">
        <v>86</v>
      </c>
      <c r="AT290" s="184" t="s">
        <v>77</v>
      </c>
      <c r="AU290" s="184" t="s">
        <v>78</v>
      </c>
      <c r="AY290" s="183" t="s">
        <v>151</v>
      </c>
      <c r="BK290" s="185">
        <f>BK291+BK295+BK297+BK299+BK301</f>
        <v>0</v>
      </c>
    </row>
    <row r="291" spans="1:65" s="12" customFormat="1" ht="22.9" customHeight="1">
      <c r="B291" s="172"/>
      <c r="C291" s="173"/>
      <c r="D291" s="174" t="s">
        <v>77</v>
      </c>
      <c r="E291" s="186" t="s">
        <v>2275</v>
      </c>
      <c r="F291" s="186" t="s">
        <v>2276</v>
      </c>
      <c r="G291" s="173"/>
      <c r="H291" s="173"/>
      <c r="I291" s="176"/>
      <c r="J291" s="187">
        <f>BK291</f>
        <v>0</v>
      </c>
      <c r="K291" s="173"/>
      <c r="L291" s="178"/>
      <c r="M291" s="179"/>
      <c r="N291" s="180"/>
      <c r="O291" s="180"/>
      <c r="P291" s="181">
        <f>SUM(P292:P294)</f>
        <v>0</v>
      </c>
      <c r="Q291" s="180"/>
      <c r="R291" s="181">
        <f>SUM(R292:R294)</f>
        <v>0</v>
      </c>
      <c r="S291" s="180"/>
      <c r="T291" s="182">
        <f>SUM(T292:T294)</f>
        <v>0</v>
      </c>
      <c r="AR291" s="183" t="s">
        <v>86</v>
      </c>
      <c r="AT291" s="184" t="s">
        <v>77</v>
      </c>
      <c r="AU291" s="184" t="s">
        <v>86</v>
      </c>
      <c r="AY291" s="183" t="s">
        <v>151</v>
      </c>
      <c r="BK291" s="185">
        <f>SUM(BK292:BK294)</f>
        <v>0</v>
      </c>
    </row>
    <row r="292" spans="1:65" s="2" customFormat="1" ht="16.5" customHeight="1">
      <c r="A292" s="35"/>
      <c r="B292" s="36"/>
      <c r="C292" s="188" t="s">
        <v>576</v>
      </c>
      <c r="D292" s="188" t="s">
        <v>154</v>
      </c>
      <c r="E292" s="189" t="s">
        <v>2277</v>
      </c>
      <c r="F292" s="190" t="s">
        <v>2278</v>
      </c>
      <c r="G292" s="191" t="s">
        <v>1365</v>
      </c>
      <c r="H292" s="192">
        <v>7</v>
      </c>
      <c r="I292" s="193"/>
      <c r="J292" s="194">
        <f>ROUND(I292*H292,2)</f>
        <v>0</v>
      </c>
      <c r="K292" s="195"/>
      <c r="L292" s="40"/>
      <c r="M292" s="196" t="s">
        <v>1</v>
      </c>
      <c r="N292" s="197" t="s">
        <v>43</v>
      </c>
      <c r="O292" s="72"/>
      <c r="P292" s="198">
        <f>O292*H292</f>
        <v>0</v>
      </c>
      <c r="Q292" s="198">
        <v>0</v>
      </c>
      <c r="R292" s="198">
        <f>Q292*H292</f>
        <v>0</v>
      </c>
      <c r="S292" s="198">
        <v>0</v>
      </c>
      <c r="T292" s="19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158</v>
      </c>
      <c r="AT292" s="200" t="s">
        <v>154</v>
      </c>
      <c r="AU292" s="200" t="s">
        <v>88</v>
      </c>
      <c r="AY292" s="18" t="s">
        <v>151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8" t="s">
        <v>86</v>
      </c>
      <c r="BK292" s="201">
        <f>ROUND(I292*H292,2)</f>
        <v>0</v>
      </c>
      <c r="BL292" s="18" t="s">
        <v>158</v>
      </c>
      <c r="BM292" s="200" t="s">
        <v>2279</v>
      </c>
    </row>
    <row r="293" spans="1:65" s="2" customFormat="1" ht="16.5" customHeight="1">
      <c r="A293" s="35"/>
      <c r="B293" s="36"/>
      <c r="C293" s="188" t="s">
        <v>581</v>
      </c>
      <c r="D293" s="188" t="s">
        <v>154</v>
      </c>
      <c r="E293" s="189" t="s">
        <v>2280</v>
      </c>
      <c r="F293" s="190" t="s">
        <v>2281</v>
      </c>
      <c r="G293" s="191" t="s">
        <v>1365</v>
      </c>
      <c r="H293" s="192">
        <v>2</v>
      </c>
      <c r="I293" s="193"/>
      <c r="J293" s="194">
        <f>ROUND(I293*H293,2)</f>
        <v>0</v>
      </c>
      <c r="K293" s="195"/>
      <c r="L293" s="40"/>
      <c r="M293" s="196" t="s">
        <v>1</v>
      </c>
      <c r="N293" s="197" t="s">
        <v>43</v>
      </c>
      <c r="O293" s="72"/>
      <c r="P293" s="198">
        <f>O293*H293</f>
        <v>0</v>
      </c>
      <c r="Q293" s="198">
        <v>0</v>
      </c>
      <c r="R293" s="198">
        <f>Q293*H293</f>
        <v>0</v>
      </c>
      <c r="S293" s="198">
        <v>0</v>
      </c>
      <c r="T293" s="19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158</v>
      </c>
      <c r="AT293" s="200" t="s">
        <v>154</v>
      </c>
      <c r="AU293" s="200" t="s">
        <v>88</v>
      </c>
      <c r="AY293" s="18" t="s">
        <v>151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8" t="s">
        <v>86</v>
      </c>
      <c r="BK293" s="201">
        <f>ROUND(I293*H293,2)</f>
        <v>0</v>
      </c>
      <c r="BL293" s="18" t="s">
        <v>158</v>
      </c>
      <c r="BM293" s="200" t="s">
        <v>2282</v>
      </c>
    </row>
    <row r="294" spans="1:65" s="2" customFormat="1" ht="16.5" customHeight="1">
      <c r="A294" s="35"/>
      <c r="B294" s="36"/>
      <c r="C294" s="188" t="s">
        <v>585</v>
      </c>
      <c r="D294" s="188" t="s">
        <v>154</v>
      </c>
      <c r="E294" s="189" t="s">
        <v>2283</v>
      </c>
      <c r="F294" s="190" t="s">
        <v>2284</v>
      </c>
      <c r="G294" s="191" t="s">
        <v>1365</v>
      </c>
      <c r="H294" s="192">
        <v>4</v>
      </c>
      <c r="I294" s="193"/>
      <c r="J294" s="194">
        <f>ROUND(I294*H294,2)</f>
        <v>0</v>
      </c>
      <c r="K294" s="195"/>
      <c r="L294" s="40"/>
      <c r="M294" s="196" t="s">
        <v>1</v>
      </c>
      <c r="N294" s="197" t="s">
        <v>43</v>
      </c>
      <c r="O294" s="72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158</v>
      </c>
      <c r="AT294" s="200" t="s">
        <v>154</v>
      </c>
      <c r="AU294" s="200" t="s">
        <v>88</v>
      </c>
      <c r="AY294" s="18" t="s">
        <v>151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86</v>
      </c>
      <c r="BK294" s="201">
        <f>ROUND(I294*H294,2)</f>
        <v>0</v>
      </c>
      <c r="BL294" s="18" t="s">
        <v>158</v>
      </c>
      <c r="BM294" s="200" t="s">
        <v>2285</v>
      </c>
    </row>
    <row r="295" spans="1:65" s="12" customFormat="1" ht="22.9" customHeight="1">
      <c r="B295" s="172"/>
      <c r="C295" s="173"/>
      <c r="D295" s="174" t="s">
        <v>77</v>
      </c>
      <c r="E295" s="186" t="s">
        <v>2286</v>
      </c>
      <c r="F295" s="186" t="s">
        <v>2287</v>
      </c>
      <c r="G295" s="173"/>
      <c r="H295" s="173"/>
      <c r="I295" s="176"/>
      <c r="J295" s="187">
        <f>BK295</f>
        <v>0</v>
      </c>
      <c r="K295" s="173"/>
      <c r="L295" s="178"/>
      <c r="M295" s="179"/>
      <c r="N295" s="180"/>
      <c r="O295" s="180"/>
      <c r="P295" s="181">
        <f>P296</f>
        <v>0</v>
      </c>
      <c r="Q295" s="180"/>
      <c r="R295" s="181">
        <f>R296</f>
        <v>0</v>
      </c>
      <c r="S295" s="180"/>
      <c r="T295" s="182">
        <f>T296</f>
        <v>0</v>
      </c>
      <c r="AR295" s="183" t="s">
        <v>86</v>
      </c>
      <c r="AT295" s="184" t="s">
        <v>77</v>
      </c>
      <c r="AU295" s="184" t="s">
        <v>86</v>
      </c>
      <c r="AY295" s="183" t="s">
        <v>151</v>
      </c>
      <c r="BK295" s="185">
        <f>BK296</f>
        <v>0</v>
      </c>
    </row>
    <row r="296" spans="1:65" s="2" customFormat="1" ht="16.5" customHeight="1">
      <c r="A296" s="35"/>
      <c r="B296" s="36"/>
      <c r="C296" s="188" t="s">
        <v>589</v>
      </c>
      <c r="D296" s="188" t="s">
        <v>154</v>
      </c>
      <c r="E296" s="189" t="s">
        <v>2288</v>
      </c>
      <c r="F296" s="190" t="s">
        <v>2289</v>
      </c>
      <c r="G296" s="191" t="s">
        <v>1365</v>
      </c>
      <c r="H296" s="192">
        <v>60</v>
      </c>
      <c r="I296" s="193"/>
      <c r="J296" s="194">
        <f>ROUND(I296*H296,2)</f>
        <v>0</v>
      </c>
      <c r="K296" s="195"/>
      <c r="L296" s="40"/>
      <c r="M296" s="196" t="s">
        <v>1</v>
      </c>
      <c r="N296" s="197" t="s">
        <v>43</v>
      </c>
      <c r="O296" s="72"/>
      <c r="P296" s="198">
        <f>O296*H296</f>
        <v>0</v>
      </c>
      <c r="Q296" s="198">
        <v>0</v>
      </c>
      <c r="R296" s="198">
        <f>Q296*H296</f>
        <v>0</v>
      </c>
      <c r="S296" s="198">
        <v>0</v>
      </c>
      <c r="T296" s="19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158</v>
      </c>
      <c r="AT296" s="200" t="s">
        <v>154</v>
      </c>
      <c r="AU296" s="200" t="s">
        <v>88</v>
      </c>
      <c r="AY296" s="18" t="s">
        <v>151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86</v>
      </c>
      <c r="BK296" s="201">
        <f>ROUND(I296*H296,2)</f>
        <v>0</v>
      </c>
      <c r="BL296" s="18" t="s">
        <v>158</v>
      </c>
      <c r="BM296" s="200" t="s">
        <v>2290</v>
      </c>
    </row>
    <row r="297" spans="1:65" s="12" customFormat="1" ht="22.9" customHeight="1">
      <c r="B297" s="172"/>
      <c r="C297" s="173"/>
      <c r="D297" s="174" t="s">
        <v>77</v>
      </c>
      <c r="E297" s="186" t="s">
        <v>2291</v>
      </c>
      <c r="F297" s="186" t="s">
        <v>2292</v>
      </c>
      <c r="G297" s="173"/>
      <c r="H297" s="173"/>
      <c r="I297" s="176"/>
      <c r="J297" s="187">
        <f>BK297</f>
        <v>0</v>
      </c>
      <c r="K297" s="173"/>
      <c r="L297" s="178"/>
      <c r="M297" s="179"/>
      <c r="N297" s="180"/>
      <c r="O297" s="180"/>
      <c r="P297" s="181">
        <f>P298</f>
        <v>0</v>
      </c>
      <c r="Q297" s="180"/>
      <c r="R297" s="181">
        <f>R298</f>
        <v>0</v>
      </c>
      <c r="S297" s="180"/>
      <c r="T297" s="182">
        <f>T298</f>
        <v>0</v>
      </c>
      <c r="AR297" s="183" t="s">
        <v>86</v>
      </c>
      <c r="AT297" s="184" t="s">
        <v>77</v>
      </c>
      <c r="AU297" s="184" t="s">
        <v>86</v>
      </c>
      <c r="AY297" s="183" t="s">
        <v>151</v>
      </c>
      <c r="BK297" s="185">
        <f>BK298</f>
        <v>0</v>
      </c>
    </row>
    <row r="298" spans="1:65" s="2" customFormat="1" ht="16.5" customHeight="1">
      <c r="A298" s="35"/>
      <c r="B298" s="36"/>
      <c r="C298" s="188" t="s">
        <v>593</v>
      </c>
      <c r="D298" s="188" t="s">
        <v>154</v>
      </c>
      <c r="E298" s="189" t="s">
        <v>2293</v>
      </c>
      <c r="F298" s="190" t="s">
        <v>2294</v>
      </c>
      <c r="G298" s="191" t="s">
        <v>213</v>
      </c>
      <c r="H298" s="192">
        <v>95</v>
      </c>
      <c r="I298" s="193"/>
      <c r="J298" s="194">
        <f>ROUND(I298*H298,2)</f>
        <v>0</v>
      </c>
      <c r="K298" s="195"/>
      <c r="L298" s="40"/>
      <c r="M298" s="196" t="s">
        <v>1</v>
      </c>
      <c r="N298" s="197" t="s">
        <v>43</v>
      </c>
      <c r="O298" s="72"/>
      <c r="P298" s="198">
        <f>O298*H298</f>
        <v>0</v>
      </c>
      <c r="Q298" s="198">
        <v>0</v>
      </c>
      <c r="R298" s="198">
        <f>Q298*H298</f>
        <v>0</v>
      </c>
      <c r="S298" s="198">
        <v>0</v>
      </c>
      <c r="T298" s="19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158</v>
      </c>
      <c r="AT298" s="200" t="s">
        <v>154</v>
      </c>
      <c r="AU298" s="200" t="s">
        <v>88</v>
      </c>
      <c r="AY298" s="18" t="s">
        <v>151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86</v>
      </c>
      <c r="BK298" s="201">
        <f>ROUND(I298*H298,2)</f>
        <v>0</v>
      </c>
      <c r="BL298" s="18" t="s">
        <v>158</v>
      </c>
      <c r="BM298" s="200" t="s">
        <v>2295</v>
      </c>
    </row>
    <row r="299" spans="1:65" s="12" customFormat="1" ht="22.9" customHeight="1">
      <c r="B299" s="172"/>
      <c r="C299" s="173"/>
      <c r="D299" s="174" t="s">
        <v>77</v>
      </c>
      <c r="E299" s="186" t="s">
        <v>2296</v>
      </c>
      <c r="F299" s="186" t="s">
        <v>2297</v>
      </c>
      <c r="G299" s="173"/>
      <c r="H299" s="173"/>
      <c r="I299" s="176"/>
      <c r="J299" s="187">
        <f>BK299</f>
        <v>0</v>
      </c>
      <c r="K299" s="173"/>
      <c r="L299" s="178"/>
      <c r="M299" s="179"/>
      <c r="N299" s="180"/>
      <c r="O299" s="180"/>
      <c r="P299" s="181">
        <f>P300</f>
        <v>0</v>
      </c>
      <c r="Q299" s="180"/>
      <c r="R299" s="181">
        <f>R300</f>
        <v>0</v>
      </c>
      <c r="S299" s="180"/>
      <c r="T299" s="182">
        <f>T300</f>
        <v>0</v>
      </c>
      <c r="AR299" s="183" t="s">
        <v>86</v>
      </c>
      <c r="AT299" s="184" t="s">
        <v>77</v>
      </c>
      <c r="AU299" s="184" t="s">
        <v>86</v>
      </c>
      <c r="AY299" s="183" t="s">
        <v>151</v>
      </c>
      <c r="BK299" s="185">
        <f>BK300</f>
        <v>0</v>
      </c>
    </row>
    <row r="300" spans="1:65" s="2" customFormat="1" ht="16.5" customHeight="1">
      <c r="A300" s="35"/>
      <c r="B300" s="36"/>
      <c r="C300" s="188" t="s">
        <v>598</v>
      </c>
      <c r="D300" s="188" t="s">
        <v>154</v>
      </c>
      <c r="E300" s="189" t="s">
        <v>2298</v>
      </c>
      <c r="F300" s="190" t="s">
        <v>2299</v>
      </c>
      <c r="G300" s="191" t="s">
        <v>213</v>
      </c>
      <c r="H300" s="192">
        <v>35</v>
      </c>
      <c r="I300" s="193"/>
      <c r="J300" s="194">
        <f>ROUND(I300*H300,2)</f>
        <v>0</v>
      </c>
      <c r="K300" s="195"/>
      <c r="L300" s="40"/>
      <c r="M300" s="196" t="s">
        <v>1</v>
      </c>
      <c r="N300" s="197" t="s">
        <v>43</v>
      </c>
      <c r="O300" s="7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158</v>
      </c>
      <c r="AT300" s="200" t="s">
        <v>154</v>
      </c>
      <c r="AU300" s="200" t="s">
        <v>88</v>
      </c>
      <c r="AY300" s="18" t="s">
        <v>151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8" t="s">
        <v>86</v>
      </c>
      <c r="BK300" s="201">
        <f>ROUND(I300*H300,2)</f>
        <v>0</v>
      </c>
      <c r="BL300" s="18" t="s">
        <v>158</v>
      </c>
      <c r="BM300" s="200" t="s">
        <v>2300</v>
      </c>
    </row>
    <row r="301" spans="1:65" s="12" customFormat="1" ht="22.9" customHeight="1">
      <c r="B301" s="172"/>
      <c r="C301" s="173"/>
      <c r="D301" s="174" t="s">
        <v>77</v>
      </c>
      <c r="E301" s="186" t="s">
        <v>2301</v>
      </c>
      <c r="F301" s="186" t="s">
        <v>2302</v>
      </c>
      <c r="G301" s="173"/>
      <c r="H301" s="173"/>
      <c r="I301" s="176"/>
      <c r="J301" s="187">
        <f>BK301</f>
        <v>0</v>
      </c>
      <c r="K301" s="173"/>
      <c r="L301" s="178"/>
      <c r="M301" s="179"/>
      <c r="N301" s="180"/>
      <c r="O301" s="180"/>
      <c r="P301" s="181">
        <f>SUM(P302:P303)</f>
        <v>0</v>
      </c>
      <c r="Q301" s="180"/>
      <c r="R301" s="181">
        <f>SUM(R302:R303)</f>
        <v>0</v>
      </c>
      <c r="S301" s="180"/>
      <c r="T301" s="182">
        <f>SUM(T302:T303)</f>
        <v>0</v>
      </c>
      <c r="AR301" s="183" t="s">
        <v>86</v>
      </c>
      <c r="AT301" s="184" t="s">
        <v>77</v>
      </c>
      <c r="AU301" s="184" t="s">
        <v>86</v>
      </c>
      <c r="AY301" s="183" t="s">
        <v>151</v>
      </c>
      <c r="BK301" s="185">
        <f>SUM(BK302:BK303)</f>
        <v>0</v>
      </c>
    </row>
    <row r="302" spans="1:65" s="2" customFormat="1" ht="16.5" customHeight="1">
      <c r="A302" s="35"/>
      <c r="B302" s="36"/>
      <c r="C302" s="188" t="s">
        <v>602</v>
      </c>
      <c r="D302" s="188" t="s">
        <v>154</v>
      </c>
      <c r="E302" s="189" t="s">
        <v>2303</v>
      </c>
      <c r="F302" s="190" t="s">
        <v>2304</v>
      </c>
      <c r="G302" s="191" t="s">
        <v>1365</v>
      </c>
      <c r="H302" s="192">
        <v>1</v>
      </c>
      <c r="I302" s="193"/>
      <c r="J302" s="194">
        <f>ROUND(I302*H302,2)</f>
        <v>0</v>
      </c>
      <c r="K302" s="195"/>
      <c r="L302" s="40"/>
      <c r="M302" s="196" t="s">
        <v>1</v>
      </c>
      <c r="N302" s="197" t="s">
        <v>43</v>
      </c>
      <c r="O302" s="72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158</v>
      </c>
      <c r="AT302" s="200" t="s">
        <v>154</v>
      </c>
      <c r="AU302" s="200" t="s">
        <v>88</v>
      </c>
      <c r="AY302" s="18" t="s">
        <v>151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86</v>
      </c>
      <c r="BK302" s="201">
        <f>ROUND(I302*H302,2)</f>
        <v>0</v>
      </c>
      <c r="BL302" s="18" t="s">
        <v>158</v>
      </c>
      <c r="BM302" s="200" t="s">
        <v>2305</v>
      </c>
    </row>
    <row r="303" spans="1:65" s="2" customFormat="1" ht="16.5" customHeight="1">
      <c r="A303" s="35"/>
      <c r="B303" s="36"/>
      <c r="C303" s="188" t="s">
        <v>607</v>
      </c>
      <c r="D303" s="188" t="s">
        <v>154</v>
      </c>
      <c r="E303" s="189" t="s">
        <v>2306</v>
      </c>
      <c r="F303" s="190" t="s">
        <v>2307</v>
      </c>
      <c r="G303" s="191" t="s">
        <v>1365</v>
      </c>
      <c r="H303" s="192">
        <v>1</v>
      </c>
      <c r="I303" s="193"/>
      <c r="J303" s="194">
        <f>ROUND(I303*H303,2)</f>
        <v>0</v>
      </c>
      <c r="K303" s="195"/>
      <c r="L303" s="40"/>
      <c r="M303" s="196" t="s">
        <v>1</v>
      </c>
      <c r="N303" s="197" t="s">
        <v>43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158</v>
      </c>
      <c r="AT303" s="200" t="s">
        <v>154</v>
      </c>
      <c r="AU303" s="200" t="s">
        <v>88</v>
      </c>
      <c r="AY303" s="18" t="s">
        <v>151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86</v>
      </c>
      <c r="BK303" s="201">
        <f>ROUND(I303*H303,2)</f>
        <v>0</v>
      </c>
      <c r="BL303" s="18" t="s">
        <v>158</v>
      </c>
      <c r="BM303" s="200" t="s">
        <v>2308</v>
      </c>
    </row>
    <row r="304" spans="1:65" s="12" customFormat="1" ht="25.9" customHeight="1">
      <c r="B304" s="172"/>
      <c r="C304" s="173"/>
      <c r="D304" s="174" t="s">
        <v>77</v>
      </c>
      <c r="E304" s="175" t="s">
        <v>2309</v>
      </c>
      <c r="F304" s="175" t="s">
        <v>735</v>
      </c>
      <c r="G304" s="173"/>
      <c r="H304" s="173"/>
      <c r="I304" s="176"/>
      <c r="J304" s="177">
        <f>BK304</f>
        <v>0</v>
      </c>
      <c r="K304" s="173"/>
      <c r="L304" s="178"/>
      <c r="M304" s="179"/>
      <c r="N304" s="180"/>
      <c r="O304" s="180"/>
      <c r="P304" s="181">
        <f>P305+P307+P309</f>
        <v>0</v>
      </c>
      <c r="Q304" s="180"/>
      <c r="R304" s="181">
        <f>R305+R307+R309</f>
        <v>0</v>
      </c>
      <c r="S304" s="180"/>
      <c r="T304" s="182">
        <f>T305+T307+T309</f>
        <v>0</v>
      </c>
      <c r="AR304" s="183" t="s">
        <v>86</v>
      </c>
      <c r="AT304" s="184" t="s">
        <v>77</v>
      </c>
      <c r="AU304" s="184" t="s">
        <v>78</v>
      </c>
      <c r="AY304" s="183" t="s">
        <v>151</v>
      </c>
      <c r="BK304" s="185">
        <f>BK305+BK307+BK309</f>
        <v>0</v>
      </c>
    </row>
    <row r="305" spans="1:65" s="12" customFormat="1" ht="22.9" customHeight="1">
      <c r="B305" s="172"/>
      <c r="C305" s="173"/>
      <c r="D305" s="174" t="s">
        <v>77</v>
      </c>
      <c r="E305" s="186" t="s">
        <v>2310</v>
      </c>
      <c r="F305" s="186" t="s">
        <v>2311</v>
      </c>
      <c r="G305" s="173"/>
      <c r="H305" s="173"/>
      <c r="I305" s="176"/>
      <c r="J305" s="187">
        <f>BK305</f>
        <v>0</v>
      </c>
      <c r="K305" s="173"/>
      <c r="L305" s="178"/>
      <c r="M305" s="179"/>
      <c r="N305" s="180"/>
      <c r="O305" s="180"/>
      <c r="P305" s="181">
        <f>P306</f>
        <v>0</v>
      </c>
      <c r="Q305" s="180"/>
      <c r="R305" s="181">
        <f>R306</f>
        <v>0</v>
      </c>
      <c r="S305" s="180"/>
      <c r="T305" s="182">
        <f>T306</f>
        <v>0</v>
      </c>
      <c r="AR305" s="183" t="s">
        <v>86</v>
      </c>
      <c r="AT305" s="184" t="s">
        <v>77</v>
      </c>
      <c r="AU305" s="184" t="s">
        <v>86</v>
      </c>
      <c r="AY305" s="183" t="s">
        <v>151</v>
      </c>
      <c r="BK305" s="185">
        <f>BK306</f>
        <v>0</v>
      </c>
    </row>
    <row r="306" spans="1:65" s="2" customFormat="1" ht="21.75" customHeight="1">
      <c r="A306" s="35"/>
      <c r="B306" s="36"/>
      <c r="C306" s="188" t="s">
        <v>612</v>
      </c>
      <c r="D306" s="188" t="s">
        <v>154</v>
      </c>
      <c r="E306" s="189" t="s">
        <v>2312</v>
      </c>
      <c r="F306" s="190" t="s">
        <v>2313</v>
      </c>
      <c r="G306" s="191" t="s">
        <v>213</v>
      </c>
      <c r="H306" s="192">
        <v>150</v>
      </c>
      <c r="I306" s="193"/>
      <c r="J306" s="194">
        <f>ROUND(I306*H306,2)</f>
        <v>0</v>
      </c>
      <c r="K306" s="195"/>
      <c r="L306" s="40"/>
      <c r="M306" s="196" t="s">
        <v>1</v>
      </c>
      <c r="N306" s="197" t="s">
        <v>43</v>
      </c>
      <c r="O306" s="72"/>
      <c r="P306" s="198">
        <f>O306*H306</f>
        <v>0</v>
      </c>
      <c r="Q306" s="198">
        <v>0</v>
      </c>
      <c r="R306" s="198">
        <f>Q306*H306</f>
        <v>0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158</v>
      </c>
      <c r="AT306" s="200" t="s">
        <v>154</v>
      </c>
      <c r="AU306" s="200" t="s">
        <v>88</v>
      </c>
      <c r="AY306" s="18" t="s">
        <v>151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86</v>
      </c>
      <c r="BK306" s="201">
        <f>ROUND(I306*H306,2)</f>
        <v>0</v>
      </c>
      <c r="BL306" s="18" t="s">
        <v>158</v>
      </c>
      <c r="BM306" s="200" t="s">
        <v>2314</v>
      </c>
    </row>
    <row r="307" spans="1:65" s="12" customFormat="1" ht="22.9" customHeight="1">
      <c r="B307" s="172"/>
      <c r="C307" s="173"/>
      <c r="D307" s="174" t="s">
        <v>77</v>
      </c>
      <c r="E307" s="186" t="s">
        <v>2315</v>
      </c>
      <c r="F307" s="186" t="s">
        <v>2316</v>
      </c>
      <c r="G307" s="173"/>
      <c r="H307" s="173"/>
      <c r="I307" s="176"/>
      <c r="J307" s="187">
        <f>BK307</f>
        <v>0</v>
      </c>
      <c r="K307" s="173"/>
      <c r="L307" s="178"/>
      <c r="M307" s="179"/>
      <c r="N307" s="180"/>
      <c r="O307" s="180"/>
      <c r="P307" s="181">
        <f>P308</f>
        <v>0</v>
      </c>
      <c r="Q307" s="180"/>
      <c r="R307" s="181">
        <f>R308</f>
        <v>0</v>
      </c>
      <c r="S307" s="180"/>
      <c r="T307" s="182">
        <f>T308</f>
        <v>0</v>
      </c>
      <c r="AR307" s="183" t="s">
        <v>86</v>
      </c>
      <c r="AT307" s="184" t="s">
        <v>77</v>
      </c>
      <c r="AU307" s="184" t="s">
        <v>86</v>
      </c>
      <c r="AY307" s="183" t="s">
        <v>151</v>
      </c>
      <c r="BK307" s="185">
        <f>BK308</f>
        <v>0</v>
      </c>
    </row>
    <row r="308" spans="1:65" s="2" customFormat="1" ht="16.5" customHeight="1">
      <c r="A308" s="35"/>
      <c r="B308" s="36"/>
      <c r="C308" s="188" t="s">
        <v>618</v>
      </c>
      <c r="D308" s="188" t="s">
        <v>154</v>
      </c>
      <c r="E308" s="189" t="s">
        <v>2317</v>
      </c>
      <c r="F308" s="190" t="s">
        <v>2318</v>
      </c>
      <c r="G308" s="191" t="s">
        <v>213</v>
      </c>
      <c r="H308" s="192">
        <v>150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43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158</v>
      </c>
      <c r="AT308" s="200" t="s">
        <v>154</v>
      </c>
      <c r="AU308" s="200" t="s">
        <v>88</v>
      </c>
      <c r="AY308" s="18" t="s">
        <v>151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86</v>
      </c>
      <c r="BK308" s="201">
        <f>ROUND(I308*H308,2)</f>
        <v>0</v>
      </c>
      <c r="BL308" s="18" t="s">
        <v>158</v>
      </c>
      <c r="BM308" s="200" t="s">
        <v>2319</v>
      </c>
    </row>
    <row r="309" spans="1:65" s="12" customFormat="1" ht="22.9" customHeight="1">
      <c r="B309" s="172"/>
      <c r="C309" s="173"/>
      <c r="D309" s="174" t="s">
        <v>77</v>
      </c>
      <c r="E309" s="186" t="s">
        <v>2320</v>
      </c>
      <c r="F309" s="186" t="s">
        <v>2321</v>
      </c>
      <c r="G309" s="173"/>
      <c r="H309" s="173"/>
      <c r="I309" s="176"/>
      <c r="J309" s="187">
        <f>BK309</f>
        <v>0</v>
      </c>
      <c r="K309" s="173"/>
      <c r="L309" s="178"/>
      <c r="M309" s="179"/>
      <c r="N309" s="180"/>
      <c r="O309" s="180"/>
      <c r="P309" s="181">
        <f>P310</f>
        <v>0</v>
      </c>
      <c r="Q309" s="180"/>
      <c r="R309" s="181">
        <f>R310</f>
        <v>0</v>
      </c>
      <c r="S309" s="180"/>
      <c r="T309" s="182">
        <f>T310</f>
        <v>0</v>
      </c>
      <c r="AR309" s="183" t="s">
        <v>86</v>
      </c>
      <c r="AT309" s="184" t="s">
        <v>77</v>
      </c>
      <c r="AU309" s="184" t="s">
        <v>86</v>
      </c>
      <c r="AY309" s="183" t="s">
        <v>151</v>
      </c>
      <c r="BK309" s="185">
        <f>BK310</f>
        <v>0</v>
      </c>
    </row>
    <row r="310" spans="1:65" s="2" customFormat="1" ht="16.5" customHeight="1">
      <c r="A310" s="35"/>
      <c r="B310" s="36"/>
      <c r="C310" s="188" t="s">
        <v>622</v>
      </c>
      <c r="D310" s="188" t="s">
        <v>154</v>
      </c>
      <c r="E310" s="189" t="s">
        <v>2322</v>
      </c>
      <c r="F310" s="190" t="s">
        <v>2323</v>
      </c>
      <c r="G310" s="191" t="s">
        <v>213</v>
      </c>
      <c r="H310" s="192">
        <v>150</v>
      </c>
      <c r="I310" s="193"/>
      <c r="J310" s="194">
        <f>ROUND(I310*H310,2)</f>
        <v>0</v>
      </c>
      <c r="K310" s="195"/>
      <c r="L310" s="40"/>
      <c r="M310" s="196" t="s">
        <v>1</v>
      </c>
      <c r="N310" s="197" t="s">
        <v>43</v>
      </c>
      <c r="O310" s="72"/>
      <c r="P310" s="198">
        <f>O310*H310</f>
        <v>0</v>
      </c>
      <c r="Q310" s="198">
        <v>0</v>
      </c>
      <c r="R310" s="198">
        <f>Q310*H310</f>
        <v>0</v>
      </c>
      <c r="S310" s="198">
        <v>0</v>
      </c>
      <c r="T310" s="19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0" t="s">
        <v>158</v>
      </c>
      <c r="AT310" s="200" t="s">
        <v>154</v>
      </c>
      <c r="AU310" s="200" t="s">
        <v>88</v>
      </c>
      <c r="AY310" s="18" t="s">
        <v>151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8" t="s">
        <v>86</v>
      </c>
      <c r="BK310" s="201">
        <f>ROUND(I310*H310,2)</f>
        <v>0</v>
      </c>
      <c r="BL310" s="18" t="s">
        <v>158</v>
      </c>
      <c r="BM310" s="200" t="s">
        <v>2324</v>
      </c>
    </row>
    <row r="311" spans="1:65" s="12" customFormat="1" ht="25.9" customHeight="1">
      <c r="B311" s="172"/>
      <c r="C311" s="173"/>
      <c r="D311" s="174" t="s">
        <v>77</v>
      </c>
      <c r="E311" s="175" t="s">
        <v>108</v>
      </c>
      <c r="F311" s="175" t="s">
        <v>2325</v>
      </c>
      <c r="G311" s="173"/>
      <c r="H311" s="173"/>
      <c r="I311" s="176"/>
      <c r="J311" s="177">
        <f>BK311</f>
        <v>0</v>
      </c>
      <c r="K311" s="173"/>
      <c r="L311" s="178"/>
      <c r="M311" s="179"/>
      <c r="N311" s="180"/>
      <c r="O311" s="180"/>
      <c r="P311" s="181">
        <f>P312+P314+P316</f>
        <v>0</v>
      </c>
      <c r="Q311" s="180"/>
      <c r="R311" s="181">
        <f>R312+R314+R316</f>
        <v>0</v>
      </c>
      <c r="S311" s="180"/>
      <c r="T311" s="182">
        <f>T312+T314+T316</f>
        <v>0</v>
      </c>
      <c r="AR311" s="183" t="s">
        <v>176</v>
      </c>
      <c r="AT311" s="184" t="s">
        <v>77</v>
      </c>
      <c r="AU311" s="184" t="s">
        <v>78</v>
      </c>
      <c r="AY311" s="183" t="s">
        <v>151</v>
      </c>
      <c r="BK311" s="185">
        <f>BK312+BK314+BK316</f>
        <v>0</v>
      </c>
    </row>
    <row r="312" spans="1:65" s="12" customFormat="1" ht="22.9" customHeight="1">
      <c r="B312" s="172"/>
      <c r="C312" s="173"/>
      <c r="D312" s="174" t="s">
        <v>77</v>
      </c>
      <c r="E312" s="186" t="s">
        <v>2326</v>
      </c>
      <c r="F312" s="186" t="s">
        <v>2327</v>
      </c>
      <c r="G312" s="173"/>
      <c r="H312" s="173"/>
      <c r="I312" s="176"/>
      <c r="J312" s="187">
        <f>BK312</f>
        <v>0</v>
      </c>
      <c r="K312" s="173"/>
      <c r="L312" s="178"/>
      <c r="M312" s="179"/>
      <c r="N312" s="180"/>
      <c r="O312" s="180"/>
      <c r="P312" s="181">
        <f>P313</f>
        <v>0</v>
      </c>
      <c r="Q312" s="180"/>
      <c r="R312" s="181">
        <f>R313</f>
        <v>0</v>
      </c>
      <c r="S312" s="180"/>
      <c r="T312" s="182">
        <f>T313</f>
        <v>0</v>
      </c>
      <c r="AR312" s="183" t="s">
        <v>176</v>
      </c>
      <c r="AT312" s="184" t="s">
        <v>77</v>
      </c>
      <c r="AU312" s="184" t="s">
        <v>86</v>
      </c>
      <c r="AY312" s="183" t="s">
        <v>151</v>
      </c>
      <c r="BK312" s="185">
        <f>BK313</f>
        <v>0</v>
      </c>
    </row>
    <row r="313" spans="1:65" s="2" customFormat="1" ht="16.5" customHeight="1">
      <c r="A313" s="35"/>
      <c r="B313" s="36"/>
      <c r="C313" s="188" t="s">
        <v>626</v>
      </c>
      <c r="D313" s="188" t="s">
        <v>154</v>
      </c>
      <c r="E313" s="189" t="s">
        <v>2328</v>
      </c>
      <c r="F313" s="190" t="s">
        <v>2329</v>
      </c>
      <c r="G313" s="191" t="s">
        <v>2330</v>
      </c>
      <c r="H313" s="192">
        <v>1</v>
      </c>
      <c r="I313" s="193"/>
      <c r="J313" s="194">
        <f>ROUND(I313*H313,2)</f>
        <v>0</v>
      </c>
      <c r="K313" s="195"/>
      <c r="L313" s="40"/>
      <c r="M313" s="196" t="s">
        <v>1</v>
      </c>
      <c r="N313" s="197" t="s">
        <v>43</v>
      </c>
      <c r="O313" s="72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2331</v>
      </c>
      <c r="AT313" s="200" t="s">
        <v>154</v>
      </c>
      <c r="AU313" s="200" t="s">
        <v>88</v>
      </c>
      <c r="AY313" s="18" t="s">
        <v>151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8" t="s">
        <v>86</v>
      </c>
      <c r="BK313" s="201">
        <f>ROUND(I313*H313,2)</f>
        <v>0</v>
      </c>
      <c r="BL313" s="18" t="s">
        <v>2331</v>
      </c>
      <c r="BM313" s="200" t="s">
        <v>2332</v>
      </c>
    </row>
    <row r="314" spans="1:65" s="12" customFormat="1" ht="22.9" customHeight="1">
      <c r="B314" s="172"/>
      <c r="C314" s="173"/>
      <c r="D314" s="174" t="s">
        <v>77</v>
      </c>
      <c r="E314" s="186" t="s">
        <v>2333</v>
      </c>
      <c r="F314" s="186" t="s">
        <v>2334</v>
      </c>
      <c r="G314" s="173"/>
      <c r="H314" s="173"/>
      <c r="I314" s="176"/>
      <c r="J314" s="187">
        <f>BK314</f>
        <v>0</v>
      </c>
      <c r="K314" s="173"/>
      <c r="L314" s="178"/>
      <c r="M314" s="179"/>
      <c r="N314" s="180"/>
      <c r="O314" s="180"/>
      <c r="P314" s="181">
        <f>P315</f>
        <v>0</v>
      </c>
      <c r="Q314" s="180"/>
      <c r="R314" s="181">
        <f>R315</f>
        <v>0</v>
      </c>
      <c r="S314" s="180"/>
      <c r="T314" s="182">
        <f>T315</f>
        <v>0</v>
      </c>
      <c r="AR314" s="183" t="s">
        <v>176</v>
      </c>
      <c r="AT314" s="184" t="s">
        <v>77</v>
      </c>
      <c r="AU314" s="184" t="s">
        <v>86</v>
      </c>
      <c r="AY314" s="183" t="s">
        <v>151</v>
      </c>
      <c r="BK314" s="185">
        <f>BK315</f>
        <v>0</v>
      </c>
    </row>
    <row r="315" spans="1:65" s="2" customFormat="1" ht="16.5" customHeight="1">
      <c r="A315" s="35"/>
      <c r="B315" s="36"/>
      <c r="C315" s="188" t="s">
        <v>630</v>
      </c>
      <c r="D315" s="188" t="s">
        <v>154</v>
      </c>
      <c r="E315" s="189" t="s">
        <v>2335</v>
      </c>
      <c r="F315" s="190" t="s">
        <v>2336</v>
      </c>
      <c r="G315" s="191" t="s">
        <v>2330</v>
      </c>
      <c r="H315" s="192">
        <v>1</v>
      </c>
      <c r="I315" s="193"/>
      <c r="J315" s="194">
        <f>ROUND(I315*H315,2)</f>
        <v>0</v>
      </c>
      <c r="K315" s="195"/>
      <c r="L315" s="40"/>
      <c r="M315" s="196" t="s">
        <v>1</v>
      </c>
      <c r="N315" s="197" t="s">
        <v>43</v>
      </c>
      <c r="O315" s="72"/>
      <c r="P315" s="198">
        <f>O315*H315</f>
        <v>0</v>
      </c>
      <c r="Q315" s="198">
        <v>0</v>
      </c>
      <c r="R315" s="198">
        <f>Q315*H315</f>
        <v>0</v>
      </c>
      <c r="S315" s="198">
        <v>0</v>
      </c>
      <c r="T315" s="19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0" t="s">
        <v>2331</v>
      </c>
      <c r="AT315" s="200" t="s">
        <v>154</v>
      </c>
      <c r="AU315" s="200" t="s">
        <v>88</v>
      </c>
      <c r="AY315" s="18" t="s">
        <v>151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8" t="s">
        <v>86</v>
      </c>
      <c r="BK315" s="201">
        <f>ROUND(I315*H315,2)</f>
        <v>0</v>
      </c>
      <c r="BL315" s="18" t="s">
        <v>2331</v>
      </c>
      <c r="BM315" s="200" t="s">
        <v>2337</v>
      </c>
    </row>
    <row r="316" spans="1:65" s="12" customFormat="1" ht="22.9" customHeight="1">
      <c r="B316" s="172"/>
      <c r="C316" s="173"/>
      <c r="D316" s="174" t="s">
        <v>77</v>
      </c>
      <c r="E316" s="186" t="s">
        <v>2338</v>
      </c>
      <c r="F316" s="186" t="s">
        <v>2339</v>
      </c>
      <c r="G316" s="173"/>
      <c r="H316" s="173"/>
      <c r="I316" s="176"/>
      <c r="J316" s="187">
        <f>BK316</f>
        <v>0</v>
      </c>
      <c r="K316" s="173"/>
      <c r="L316" s="178"/>
      <c r="M316" s="179"/>
      <c r="N316" s="180"/>
      <c r="O316" s="180"/>
      <c r="P316" s="181">
        <f>P317</f>
        <v>0</v>
      </c>
      <c r="Q316" s="180"/>
      <c r="R316" s="181">
        <f>R317</f>
        <v>0</v>
      </c>
      <c r="S316" s="180"/>
      <c r="T316" s="182">
        <f>T317</f>
        <v>0</v>
      </c>
      <c r="AR316" s="183" t="s">
        <v>176</v>
      </c>
      <c r="AT316" s="184" t="s">
        <v>77</v>
      </c>
      <c r="AU316" s="184" t="s">
        <v>86</v>
      </c>
      <c r="AY316" s="183" t="s">
        <v>151</v>
      </c>
      <c r="BK316" s="185">
        <f>BK317</f>
        <v>0</v>
      </c>
    </row>
    <row r="317" spans="1:65" s="2" customFormat="1" ht="16.5" customHeight="1">
      <c r="A317" s="35"/>
      <c r="B317" s="36"/>
      <c r="C317" s="188" t="s">
        <v>634</v>
      </c>
      <c r="D317" s="188" t="s">
        <v>154</v>
      </c>
      <c r="E317" s="189" t="s">
        <v>2340</v>
      </c>
      <c r="F317" s="190" t="s">
        <v>2341</v>
      </c>
      <c r="G317" s="191" t="s">
        <v>2330</v>
      </c>
      <c r="H317" s="192">
        <v>1</v>
      </c>
      <c r="I317" s="193"/>
      <c r="J317" s="194">
        <f>ROUND(I317*H317,2)</f>
        <v>0</v>
      </c>
      <c r="K317" s="195"/>
      <c r="L317" s="40"/>
      <c r="M317" s="262" t="s">
        <v>1</v>
      </c>
      <c r="N317" s="263" t="s">
        <v>43</v>
      </c>
      <c r="O317" s="264"/>
      <c r="P317" s="265">
        <f>O317*H317</f>
        <v>0</v>
      </c>
      <c r="Q317" s="265">
        <v>0</v>
      </c>
      <c r="R317" s="265">
        <f>Q317*H317</f>
        <v>0</v>
      </c>
      <c r="S317" s="265">
        <v>0</v>
      </c>
      <c r="T317" s="266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2331</v>
      </c>
      <c r="AT317" s="200" t="s">
        <v>154</v>
      </c>
      <c r="AU317" s="200" t="s">
        <v>88</v>
      </c>
      <c r="AY317" s="18" t="s">
        <v>151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8" t="s">
        <v>86</v>
      </c>
      <c r="BK317" s="201">
        <f>ROUND(I317*H317,2)</f>
        <v>0</v>
      </c>
      <c r="BL317" s="18" t="s">
        <v>2331</v>
      </c>
      <c r="BM317" s="200" t="s">
        <v>2342</v>
      </c>
    </row>
    <row r="318" spans="1:65" s="2" customFormat="1" ht="6.95" customHeight="1">
      <c r="A318" s="35"/>
      <c r="B318" s="55"/>
      <c r="C318" s="56"/>
      <c r="D318" s="56"/>
      <c r="E318" s="56"/>
      <c r="F318" s="56"/>
      <c r="G318" s="56"/>
      <c r="H318" s="56"/>
      <c r="I318" s="56"/>
      <c r="J318" s="56"/>
      <c r="K318" s="56"/>
      <c r="L318" s="40"/>
      <c r="M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</row>
  </sheetData>
  <sheetProtection algorithmName="SHA-512" hashValue="SOEsE6gLwvhj+EfxSPlI5kKwdK7rFl3jCabcVsMz/UniTEE4WHwNfwRO71zq/XRAkGy8HFEGPoGE27nhQaNJhg==" saltValue="6StupSspZSSIlsk/LkxDUMQkNsMvmLROPIGZO90MnSkJfRGRmXKSDnaXeL7E9GlouZ8j9ec6xMatBA9Wm42g2w==" spinCount="100000" sheet="1" objects="1" scenarios="1" formatColumns="0" formatRows="0" autoFilter="0"/>
  <autoFilter ref="C166:K317"/>
  <mergeCells count="9">
    <mergeCell ref="E87:H87"/>
    <mergeCell ref="E157:H157"/>
    <mergeCell ref="E159:H15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2343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ROUND((SUM(BE135:BE267)),  2)</f>
        <v>0</v>
      </c>
      <c r="G33" s="35"/>
      <c r="H33" s="35"/>
      <c r="I33" s="125">
        <v>0.21</v>
      </c>
      <c r="J33" s="124">
        <f>ROUND(((SUM(BE135:BE267))*I33),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ROUND((SUM(BF135:BF267)),  2)</f>
        <v>0</v>
      </c>
      <c r="G34" s="35"/>
      <c r="H34" s="35"/>
      <c r="I34" s="125">
        <v>0.15</v>
      </c>
      <c r="J34" s="124">
        <f>ROUND(((SUM(BF135:BF267))*I34),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ROUND((SUM(BG135:BG267)),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ROUND((SUM(BH135:BH267)),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ROUND((SUM(BI135:BI267)),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SO.07 - Oprava zpevněných ploch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J135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2:12" s="9" customFormat="1" ht="24.95" customHeight="1">
      <c r="B97" s="148"/>
      <c r="C97" s="149"/>
      <c r="D97" s="150" t="s">
        <v>118</v>
      </c>
      <c r="E97" s="151"/>
      <c r="F97" s="151"/>
      <c r="G97" s="151"/>
      <c r="H97" s="151"/>
      <c r="I97" s="151"/>
      <c r="J97" s="152">
        <f>J136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725</v>
      </c>
      <c r="E98" s="157"/>
      <c r="F98" s="157"/>
      <c r="G98" s="157"/>
      <c r="H98" s="157"/>
      <c r="I98" s="157"/>
      <c r="J98" s="158">
        <f>J137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726</v>
      </c>
      <c r="E99" s="157"/>
      <c r="F99" s="157"/>
      <c r="G99" s="157"/>
      <c r="H99" s="157"/>
      <c r="I99" s="157"/>
      <c r="J99" s="158">
        <f>J162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119</v>
      </c>
      <c r="E100" s="157"/>
      <c r="F100" s="157"/>
      <c r="G100" s="157"/>
      <c r="H100" s="157"/>
      <c r="I100" s="157"/>
      <c r="J100" s="158">
        <f>J165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727</v>
      </c>
      <c r="E101" s="157"/>
      <c r="F101" s="157"/>
      <c r="G101" s="157"/>
      <c r="H101" s="157"/>
      <c r="I101" s="157"/>
      <c r="J101" s="158">
        <f>J179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728</v>
      </c>
      <c r="E102" s="157"/>
      <c r="F102" s="157"/>
      <c r="G102" s="157"/>
      <c r="H102" s="157"/>
      <c r="I102" s="157"/>
      <c r="J102" s="158">
        <f>J182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120</v>
      </c>
      <c r="E103" s="157"/>
      <c r="F103" s="157"/>
      <c r="G103" s="157"/>
      <c r="H103" s="157"/>
      <c r="I103" s="157"/>
      <c r="J103" s="158">
        <f>J189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121</v>
      </c>
      <c r="E104" s="157"/>
      <c r="F104" s="157"/>
      <c r="G104" s="157"/>
      <c r="H104" s="157"/>
      <c r="I104" s="157"/>
      <c r="J104" s="158">
        <f>J192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729</v>
      </c>
      <c r="E105" s="157"/>
      <c r="F105" s="157"/>
      <c r="G105" s="157"/>
      <c r="H105" s="157"/>
      <c r="I105" s="157"/>
      <c r="J105" s="158">
        <f>J196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2344</v>
      </c>
      <c r="E106" s="157"/>
      <c r="F106" s="157"/>
      <c r="G106" s="157"/>
      <c r="H106" s="157"/>
      <c r="I106" s="157"/>
      <c r="J106" s="158">
        <f>J224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123</v>
      </c>
      <c r="E107" s="157"/>
      <c r="F107" s="157"/>
      <c r="G107" s="157"/>
      <c r="H107" s="157"/>
      <c r="I107" s="157"/>
      <c r="J107" s="158">
        <f>J226</f>
        <v>0</v>
      </c>
      <c r="K107" s="155"/>
      <c r="L107" s="159"/>
    </row>
    <row r="108" spans="2:12" s="9" customFormat="1" ht="24.95" customHeight="1">
      <c r="B108" s="148"/>
      <c r="C108" s="149"/>
      <c r="D108" s="150" t="s">
        <v>2345</v>
      </c>
      <c r="E108" s="151"/>
      <c r="F108" s="151"/>
      <c r="G108" s="151"/>
      <c r="H108" s="151"/>
      <c r="I108" s="151"/>
      <c r="J108" s="152">
        <f>J232</f>
        <v>0</v>
      </c>
      <c r="K108" s="149"/>
      <c r="L108" s="153"/>
    </row>
    <row r="109" spans="2:12" s="9" customFormat="1" ht="24.95" customHeight="1">
      <c r="B109" s="148"/>
      <c r="C109" s="149"/>
      <c r="D109" s="150" t="s">
        <v>125</v>
      </c>
      <c r="E109" s="151"/>
      <c r="F109" s="151"/>
      <c r="G109" s="151"/>
      <c r="H109" s="151"/>
      <c r="I109" s="151"/>
      <c r="J109" s="152">
        <f>J238</f>
        <v>0</v>
      </c>
      <c r="K109" s="149"/>
      <c r="L109" s="153"/>
    </row>
    <row r="110" spans="2:12" s="10" customFormat="1" ht="19.899999999999999" customHeight="1">
      <c r="B110" s="154"/>
      <c r="C110" s="155"/>
      <c r="D110" s="156" t="s">
        <v>1377</v>
      </c>
      <c r="E110" s="157"/>
      <c r="F110" s="157"/>
      <c r="G110" s="157"/>
      <c r="H110" s="157"/>
      <c r="I110" s="157"/>
      <c r="J110" s="158">
        <f>J239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132</v>
      </c>
      <c r="E111" s="157"/>
      <c r="F111" s="157"/>
      <c r="G111" s="157"/>
      <c r="H111" s="157"/>
      <c r="I111" s="157"/>
      <c r="J111" s="158">
        <f>J247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133</v>
      </c>
      <c r="E112" s="157"/>
      <c r="F112" s="157"/>
      <c r="G112" s="157"/>
      <c r="H112" s="157"/>
      <c r="I112" s="157"/>
      <c r="J112" s="158">
        <f>J251</f>
        <v>0</v>
      </c>
      <c r="K112" s="155"/>
      <c r="L112" s="159"/>
    </row>
    <row r="113" spans="1:31" s="9" customFormat="1" ht="24.95" customHeight="1">
      <c r="B113" s="148"/>
      <c r="C113" s="149"/>
      <c r="D113" s="150" t="s">
        <v>1386</v>
      </c>
      <c r="E113" s="151"/>
      <c r="F113" s="151"/>
      <c r="G113" s="151"/>
      <c r="H113" s="151"/>
      <c r="I113" s="151"/>
      <c r="J113" s="152">
        <f>J256</f>
        <v>0</v>
      </c>
      <c r="K113" s="149"/>
      <c r="L113" s="153"/>
    </row>
    <row r="114" spans="1:31" s="10" customFormat="1" ht="19.899999999999999" customHeight="1">
      <c r="B114" s="154"/>
      <c r="C114" s="155"/>
      <c r="D114" s="156" t="s">
        <v>2346</v>
      </c>
      <c r="E114" s="157"/>
      <c r="F114" s="157"/>
      <c r="G114" s="157"/>
      <c r="H114" s="157"/>
      <c r="I114" s="157"/>
      <c r="J114" s="158">
        <f>J257</f>
        <v>0</v>
      </c>
      <c r="K114" s="155"/>
      <c r="L114" s="159"/>
    </row>
    <row r="115" spans="1:31" s="9" customFormat="1" ht="24.95" customHeight="1">
      <c r="B115" s="148"/>
      <c r="C115" s="149"/>
      <c r="D115" s="150" t="s">
        <v>2347</v>
      </c>
      <c r="E115" s="151"/>
      <c r="F115" s="151"/>
      <c r="G115" s="151"/>
      <c r="H115" s="151"/>
      <c r="I115" s="151"/>
      <c r="J115" s="152">
        <f>J266</f>
        <v>0</v>
      </c>
      <c r="K115" s="149"/>
      <c r="L115" s="153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5" customHeight="1">
      <c r="A121" s="35"/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5" customHeight="1">
      <c r="A122" s="35"/>
      <c r="B122" s="36"/>
      <c r="C122" s="24" t="s">
        <v>136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0" t="str">
        <f>E7</f>
        <v>Sázava ON - oprava</v>
      </c>
      <c r="F125" s="321"/>
      <c r="G125" s="321"/>
      <c r="H125" s="321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111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272" t="str">
        <f>E9</f>
        <v>SO.07 - Oprava zpevněných ploch</v>
      </c>
      <c r="F127" s="322"/>
      <c r="G127" s="322"/>
      <c r="H127" s="322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20</v>
      </c>
      <c r="D129" s="37"/>
      <c r="E129" s="37"/>
      <c r="F129" s="28" t="str">
        <f>F12</f>
        <v>Sázava</v>
      </c>
      <c r="G129" s="37"/>
      <c r="H129" s="37"/>
      <c r="I129" s="30" t="s">
        <v>22</v>
      </c>
      <c r="J129" s="67" t="str">
        <f>IF(J12="","",J12)</f>
        <v>5. 3. 2021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24</v>
      </c>
      <c r="D131" s="37"/>
      <c r="E131" s="37"/>
      <c r="F131" s="28" t="str">
        <f>E15</f>
        <v>Správa železnic, státní organizace</v>
      </c>
      <c r="G131" s="37"/>
      <c r="H131" s="37"/>
      <c r="I131" s="30" t="s">
        <v>32</v>
      </c>
      <c r="J131" s="33" t="str">
        <f>E21</f>
        <v xml:space="preserve"> 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2" customHeight="1">
      <c r="A132" s="35"/>
      <c r="B132" s="36"/>
      <c r="C132" s="30" t="s">
        <v>30</v>
      </c>
      <c r="D132" s="37"/>
      <c r="E132" s="37"/>
      <c r="F132" s="28" t="str">
        <f>IF(E18="","",E18)</f>
        <v>Vyplň údaj</v>
      </c>
      <c r="G132" s="37"/>
      <c r="H132" s="37"/>
      <c r="I132" s="30" t="s">
        <v>35</v>
      </c>
      <c r="J132" s="33" t="str">
        <f>E24</f>
        <v>L. Malý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0.3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11" customFormat="1" ht="29.25" customHeight="1">
      <c r="A134" s="160"/>
      <c r="B134" s="161"/>
      <c r="C134" s="162" t="s">
        <v>137</v>
      </c>
      <c r="D134" s="163" t="s">
        <v>63</v>
      </c>
      <c r="E134" s="163" t="s">
        <v>59</v>
      </c>
      <c r="F134" s="163" t="s">
        <v>60</v>
      </c>
      <c r="G134" s="163" t="s">
        <v>138</v>
      </c>
      <c r="H134" s="163" t="s">
        <v>139</v>
      </c>
      <c r="I134" s="163" t="s">
        <v>140</v>
      </c>
      <c r="J134" s="164" t="s">
        <v>115</v>
      </c>
      <c r="K134" s="165" t="s">
        <v>141</v>
      </c>
      <c r="L134" s="166"/>
      <c r="M134" s="76" t="s">
        <v>1</v>
      </c>
      <c r="N134" s="77" t="s">
        <v>42</v>
      </c>
      <c r="O134" s="77" t="s">
        <v>142</v>
      </c>
      <c r="P134" s="77" t="s">
        <v>143</v>
      </c>
      <c r="Q134" s="77" t="s">
        <v>144</v>
      </c>
      <c r="R134" s="77" t="s">
        <v>145</v>
      </c>
      <c r="S134" s="77" t="s">
        <v>146</v>
      </c>
      <c r="T134" s="78" t="s">
        <v>147</v>
      </c>
      <c r="U134" s="16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/>
    </row>
    <row r="135" spans="1:65" s="2" customFormat="1" ht="22.9" customHeight="1">
      <c r="A135" s="35"/>
      <c r="B135" s="36"/>
      <c r="C135" s="83" t="s">
        <v>148</v>
      </c>
      <c r="D135" s="37"/>
      <c r="E135" s="37"/>
      <c r="F135" s="37"/>
      <c r="G135" s="37"/>
      <c r="H135" s="37"/>
      <c r="I135" s="37"/>
      <c r="J135" s="167">
        <f>BK135</f>
        <v>0</v>
      </c>
      <c r="K135" s="37"/>
      <c r="L135" s="40"/>
      <c r="M135" s="79"/>
      <c r="N135" s="168"/>
      <c r="O135" s="80"/>
      <c r="P135" s="169">
        <f>P136+P232+P238+P256+P266</f>
        <v>0</v>
      </c>
      <c r="Q135" s="80"/>
      <c r="R135" s="169">
        <f>R136+R232+R238+R256+R266</f>
        <v>123.65014010000002</v>
      </c>
      <c r="S135" s="80"/>
      <c r="T135" s="170">
        <f>T136+T232+T238+T256+T266</f>
        <v>164.34084000000001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77</v>
      </c>
      <c r="AU135" s="18" t="s">
        <v>117</v>
      </c>
      <c r="BK135" s="171">
        <f>BK136+BK232+BK238+BK256+BK266</f>
        <v>0</v>
      </c>
    </row>
    <row r="136" spans="1:65" s="12" customFormat="1" ht="25.9" customHeight="1">
      <c r="B136" s="172"/>
      <c r="C136" s="173"/>
      <c r="D136" s="174" t="s">
        <v>77</v>
      </c>
      <c r="E136" s="175" t="s">
        <v>149</v>
      </c>
      <c r="F136" s="175" t="s">
        <v>150</v>
      </c>
      <c r="G136" s="173"/>
      <c r="H136" s="173"/>
      <c r="I136" s="176"/>
      <c r="J136" s="177">
        <f>BK136</f>
        <v>0</v>
      </c>
      <c r="K136" s="173"/>
      <c r="L136" s="178"/>
      <c r="M136" s="179"/>
      <c r="N136" s="180"/>
      <c r="O136" s="180"/>
      <c r="P136" s="181">
        <f>P137+P162+P165+P179+P182+P189+P192+P196+P224+P226</f>
        <v>0</v>
      </c>
      <c r="Q136" s="180"/>
      <c r="R136" s="181">
        <f>R137+R162+R165+R179+R182+R189+R192+R196+R224+R226</f>
        <v>123.5898401</v>
      </c>
      <c r="S136" s="180"/>
      <c r="T136" s="182">
        <f>T137+T162+T165+T179+T182+T189+T192+T196+T224+T226</f>
        <v>164.24084000000002</v>
      </c>
      <c r="AR136" s="183" t="s">
        <v>86</v>
      </c>
      <c r="AT136" s="184" t="s">
        <v>77</v>
      </c>
      <c r="AU136" s="184" t="s">
        <v>78</v>
      </c>
      <c r="AY136" s="183" t="s">
        <v>151</v>
      </c>
      <c r="BK136" s="185">
        <f>BK137+BK162+BK165+BK179+BK182+BK189+BK192+BK196+BK224+BK226</f>
        <v>0</v>
      </c>
    </row>
    <row r="137" spans="1:65" s="12" customFormat="1" ht="22.9" customHeight="1">
      <c r="B137" s="172"/>
      <c r="C137" s="173"/>
      <c r="D137" s="174" t="s">
        <v>77</v>
      </c>
      <c r="E137" s="186" t="s">
        <v>86</v>
      </c>
      <c r="F137" s="186" t="s">
        <v>735</v>
      </c>
      <c r="G137" s="173"/>
      <c r="H137" s="173"/>
      <c r="I137" s="176"/>
      <c r="J137" s="187">
        <f>BK137</f>
        <v>0</v>
      </c>
      <c r="K137" s="173"/>
      <c r="L137" s="178"/>
      <c r="M137" s="179"/>
      <c r="N137" s="180"/>
      <c r="O137" s="180"/>
      <c r="P137" s="181">
        <f>SUM(P138:P161)</f>
        <v>0</v>
      </c>
      <c r="Q137" s="180"/>
      <c r="R137" s="181">
        <f>SUM(R138:R161)</f>
        <v>90</v>
      </c>
      <c r="S137" s="180"/>
      <c r="T137" s="182">
        <f>SUM(T138:T161)</f>
        <v>152.39060000000001</v>
      </c>
      <c r="AR137" s="183" t="s">
        <v>86</v>
      </c>
      <c r="AT137" s="184" t="s">
        <v>77</v>
      </c>
      <c r="AU137" s="184" t="s">
        <v>86</v>
      </c>
      <c r="AY137" s="183" t="s">
        <v>151</v>
      </c>
      <c r="BK137" s="185">
        <f>SUM(BK138:BK161)</f>
        <v>0</v>
      </c>
    </row>
    <row r="138" spans="1:65" s="2" customFormat="1" ht="44.25" customHeight="1">
      <c r="A138" s="35"/>
      <c r="B138" s="36"/>
      <c r="C138" s="188" t="s">
        <v>86</v>
      </c>
      <c r="D138" s="188" t="s">
        <v>154</v>
      </c>
      <c r="E138" s="189" t="s">
        <v>2348</v>
      </c>
      <c r="F138" s="190" t="s">
        <v>2349</v>
      </c>
      <c r="G138" s="191" t="s">
        <v>183</v>
      </c>
      <c r="H138" s="192">
        <v>5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43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158</v>
      </c>
      <c r="AT138" s="200" t="s">
        <v>154</v>
      </c>
      <c r="AU138" s="200" t="s">
        <v>88</v>
      </c>
      <c r="AY138" s="18" t="s">
        <v>151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86</v>
      </c>
      <c r="BK138" s="201">
        <f>ROUND(I138*H138,2)</f>
        <v>0</v>
      </c>
      <c r="BL138" s="18" t="s">
        <v>158</v>
      </c>
      <c r="BM138" s="200" t="s">
        <v>2350</v>
      </c>
    </row>
    <row r="139" spans="1:65" s="2" customFormat="1" ht="21.75" customHeight="1">
      <c r="A139" s="35"/>
      <c r="B139" s="36"/>
      <c r="C139" s="188" t="s">
        <v>88</v>
      </c>
      <c r="D139" s="188" t="s">
        <v>154</v>
      </c>
      <c r="E139" s="189" t="s">
        <v>2351</v>
      </c>
      <c r="F139" s="190" t="s">
        <v>2352</v>
      </c>
      <c r="G139" s="191" t="s">
        <v>183</v>
      </c>
      <c r="H139" s="192">
        <v>75.959999999999994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43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0.26</v>
      </c>
      <c r="T139" s="199">
        <f>S139*H139</f>
        <v>19.749599999999997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158</v>
      </c>
      <c r="AT139" s="200" t="s">
        <v>154</v>
      </c>
      <c r="AU139" s="200" t="s">
        <v>88</v>
      </c>
      <c r="AY139" s="18" t="s">
        <v>151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86</v>
      </c>
      <c r="BK139" s="201">
        <f>ROUND(I139*H139,2)</f>
        <v>0</v>
      </c>
      <c r="BL139" s="18" t="s">
        <v>158</v>
      </c>
      <c r="BM139" s="200" t="s">
        <v>2353</v>
      </c>
    </row>
    <row r="140" spans="1:65" s="13" customFormat="1" ht="11.25">
      <c r="B140" s="202"/>
      <c r="C140" s="203"/>
      <c r="D140" s="204" t="s">
        <v>160</v>
      </c>
      <c r="E140" s="205" t="s">
        <v>1</v>
      </c>
      <c r="F140" s="206" t="s">
        <v>2354</v>
      </c>
      <c r="G140" s="203"/>
      <c r="H140" s="207">
        <v>33.840000000000003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160</v>
      </c>
      <c r="AU140" s="213" t="s">
        <v>88</v>
      </c>
      <c r="AV140" s="13" t="s">
        <v>88</v>
      </c>
      <c r="AW140" s="13" t="s">
        <v>34</v>
      </c>
      <c r="AX140" s="13" t="s">
        <v>78</v>
      </c>
      <c r="AY140" s="213" t="s">
        <v>151</v>
      </c>
    </row>
    <row r="141" spans="1:65" s="13" customFormat="1" ht="11.25">
      <c r="B141" s="202"/>
      <c r="C141" s="203"/>
      <c r="D141" s="204" t="s">
        <v>160</v>
      </c>
      <c r="E141" s="205" t="s">
        <v>1</v>
      </c>
      <c r="F141" s="206" t="s">
        <v>2355</v>
      </c>
      <c r="G141" s="203"/>
      <c r="H141" s="207">
        <v>42.12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160</v>
      </c>
      <c r="AU141" s="213" t="s">
        <v>88</v>
      </c>
      <c r="AV141" s="13" t="s">
        <v>88</v>
      </c>
      <c r="AW141" s="13" t="s">
        <v>34</v>
      </c>
      <c r="AX141" s="13" t="s">
        <v>78</v>
      </c>
      <c r="AY141" s="213" t="s">
        <v>151</v>
      </c>
    </row>
    <row r="142" spans="1:65" s="14" customFormat="1" ht="11.25">
      <c r="B142" s="214"/>
      <c r="C142" s="215"/>
      <c r="D142" s="204" t="s">
        <v>160</v>
      </c>
      <c r="E142" s="216" t="s">
        <v>1</v>
      </c>
      <c r="F142" s="217" t="s">
        <v>172</v>
      </c>
      <c r="G142" s="215"/>
      <c r="H142" s="218">
        <v>75.960000000000008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160</v>
      </c>
      <c r="AU142" s="224" t="s">
        <v>88</v>
      </c>
      <c r="AV142" s="14" t="s">
        <v>158</v>
      </c>
      <c r="AW142" s="14" t="s">
        <v>34</v>
      </c>
      <c r="AX142" s="14" t="s">
        <v>86</v>
      </c>
      <c r="AY142" s="224" t="s">
        <v>151</v>
      </c>
    </row>
    <row r="143" spans="1:65" s="2" customFormat="1" ht="21.75" customHeight="1">
      <c r="A143" s="35"/>
      <c r="B143" s="36"/>
      <c r="C143" s="188" t="s">
        <v>152</v>
      </c>
      <c r="D143" s="188" t="s">
        <v>154</v>
      </c>
      <c r="E143" s="189" t="s">
        <v>2356</v>
      </c>
      <c r="F143" s="190" t="s">
        <v>2357</v>
      </c>
      <c r="G143" s="191" t="s">
        <v>183</v>
      </c>
      <c r="H143" s="192">
        <v>84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43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0.57999999999999996</v>
      </c>
      <c r="T143" s="199">
        <f>S143*H143</f>
        <v>48.72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158</v>
      </c>
      <c r="AT143" s="200" t="s">
        <v>154</v>
      </c>
      <c r="AU143" s="200" t="s">
        <v>88</v>
      </c>
      <c r="AY143" s="18" t="s">
        <v>151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86</v>
      </c>
      <c r="BK143" s="201">
        <f>ROUND(I143*H143,2)</f>
        <v>0</v>
      </c>
      <c r="BL143" s="18" t="s">
        <v>158</v>
      </c>
      <c r="BM143" s="200" t="s">
        <v>2358</v>
      </c>
    </row>
    <row r="144" spans="1:65" s="2" customFormat="1" ht="16.5" customHeight="1">
      <c r="A144" s="35"/>
      <c r="B144" s="36"/>
      <c r="C144" s="188" t="s">
        <v>158</v>
      </c>
      <c r="D144" s="188" t="s">
        <v>154</v>
      </c>
      <c r="E144" s="189" t="s">
        <v>2359</v>
      </c>
      <c r="F144" s="190" t="s">
        <v>2360</v>
      </c>
      <c r="G144" s="191" t="s">
        <v>213</v>
      </c>
      <c r="H144" s="192">
        <v>12.7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43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0.23</v>
      </c>
      <c r="T144" s="199">
        <f>S144*H144</f>
        <v>2.9209999999999998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158</v>
      </c>
      <c r="AT144" s="200" t="s">
        <v>154</v>
      </c>
      <c r="AU144" s="200" t="s">
        <v>88</v>
      </c>
      <c r="AY144" s="18" t="s">
        <v>151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86</v>
      </c>
      <c r="BK144" s="201">
        <f>ROUND(I144*H144,2)</f>
        <v>0</v>
      </c>
      <c r="BL144" s="18" t="s">
        <v>158</v>
      </c>
      <c r="BM144" s="200" t="s">
        <v>2361</v>
      </c>
    </row>
    <row r="145" spans="1:65" s="13" customFormat="1" ht="11.25">
      <c r="B145" s="202"/>
      <c r="C145" s="203"/>
      <c r="D145" s="204" t="s">
        <v>160</v>
      </c>
      <c r="E145" s="205" t="s">
        <v>1</v>
      </c>
      <c r="F145" s="206" t="s">
        <v>2362</v>
      </c>
      <c r="G145" s="203"/>
      <c r="H145" s="207">
        <v>12.7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160</v>
      </c>
      <c r="AU145" s="213" t="s">
        <v>88</v>
      </c>
      <c r="AV145" s="13" t="s">
        <v>88</v>
      </c>
      <c r="AW145" s="13" t="s">
        <v>34</v>
      </c>
      <c r="AX145" s="13" t="s">
        <v>86</v>
      </c>
      <c r="AY145" s="213" t="s">
        <v>151</v>
      </c>
    </row>
    <row r="146" spans="1:65" s="2" customFormat="1" ht="21.75" customHeight="1">
      <c r="A146" s="35"/>
      <c r="B146" s="36"/>
      <c r="C146" s="188" t="s">
        <v>176</v>
      </c>
      <c r="D146" s="188" t="s">
        <v>154</v>
      </c>
      <c r="E146" s="189" t="s">
        <v>2363</v>
      </c>
      <c r="F146" s="190" t="s">
        <v>2364</v>
      </c>
      <c r="G146" s="191" t="s">
        <v>157</v>
      </c>
      <c r="H146" s="192">
        <v>0.51200000000000001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158</v>
      </c>
      <c r="AT146" s="200" t="s">
        <v>154</v>
      </c>
      <c r="AU146" s="200" t="s">
        <v>88</v>
      </c>
      <c r="AY146" s="18" t="s">
        <v>151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86</v>
      </c>
      <c r="BK146" s="201">
        <f>ROUND(I146*H146,2)</f>
        <v>0</v>
      </c>
      <c r="BL146" s="18" t="s">
        <v>158</v>
      </c>
      <c r="BM146" s="200" t="s">
        <v>2365</v>
      </c>
    </row>
    <row r="147" spans="1:65" s="13" customFormat="1" ht="11.25">
      <c r="B147" s="202"/>
      <c r="C147" s="203"/>
      <c r="D147" s="204" t="s">
        <v>160</v>
      </c>
      <c r="E147" s="205" t="s">
        <v>1</v>
      </c>
      <c r="F147" s="206" t="s">
        <v>2366</v>
      </c>
      <c r="G147" s="203"/>
      <c r="H147" s="207">
        <v>0.51200000000000001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160</v>
      </c>
      <c r="AU147" s="213" t="s">
        <v>88</v>
      </c>
      <c r="AV147" s="13" t="s">
        <v>88</v>
      </c>
      <c r="AW147" s="13" t="s">
        <v>34</v>
      </c>
      <c r="AX147" s="13" t="s">
        <v>86</v>
      </c>
      <c r="AY147" s="213" t="s">
        <v>151</v>
      </c>
    </row>
    <row r="148" spans="1:65" s="2" customFormat="1" ht="33" customHeight="1">
      <c r="A148" s="35"/>
      <c r="B148" s="36"/>
      <c r="C148" s="188" t="s">
        <v>180</v>
      </c>
      <c r="D148" s="188" t="s">
        <v>154</v>
      </c>
      <c r="E148" s="189" t="s">
        <v>2367</v>
      </c>
      <c r="F148" s="190" t="s">
        <v>2368</v>
      </c>
      <c r="G148" s="191" t="s">
        <v>157</v>
      </c>
      <c r="H148" s="192">
        <v>45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43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1.8</v>
      </c>
      <c r="T148" s="199">
        <f>S148*H148</f>
        <v>81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158</v>
      </c>
      <c r="AT148" s="200" t="s">
        <v>154</v>
      </c>
      <c r="AU148" s="200" t="s">
        <v>88</v>
      </c>
      <c r="AY148" s="18" t="s">
        <v>151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86</v>
      </c>
      <c r="BK148" s="201">
        <f>ROUND(I148*H148,2)</f>
        <v>0</v>
      </c>
      <c r="BL148" s="18" t="s">
        <v>158</v>
      </c>
      <c r="BM148" s="200" t="s">
        <v>2369</v>
      </c>
    </row>
    <row r="149" spans="1:65" s="13" customFormat="1" ht="11.25">
      <c r="B149" s="202"/>
      <c r="C149" s="203"/>
      <c r="D149" s="204" t="s">
        <v>160</v>
      </c>
      <c r="E149" s="205" t="s">
        <v>1</v>
      </c>
      <c r="F149" s="206" t="s">
        <v>2370</v>
      </c>
      <c r="G149" s="203"/>
      <c r="H149" s="207">
        <v>45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160</v>
      </c>
      <c r="AU149" s="213" t="s">
        <v>88</v>
      </c>
      <c r="AV149" s="13" t="s">
        <v>88</v>
      </c>
      <c r="AW149" s="13" t="s">
        <v>34</v>
      </c>
      <c r="AX149" s="13" t="s">
        <v>78</v>
      </c>
      <c r="AY149" s="213" t="s">
        <v>151</v>
      </c>
    </row>
    <row r="150" spans="1:65" s="14" customFormat="1" ht="11.25">
      <c r="B150" s="214"/>
      <c r="C150" s="215"/>
      <c r="D150" s="204" t="s">
        <v>160</v>
      </c>
      <c r="E150" s="216" t="s">
        <v>1</v>
      </c>
      <c r="F150" s="217" t="s">
        <v>172</v>
      </c>
      <c r="G150" s="215"/>
      <c r="H150" s="218">
        <v>45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160</v>
      </c>
      <c r="AU150" s="224" t="s">
        <v>88</v>
      </c>
      <c r="AV150" s="14" t="s">
        <v>158</v>
      </c>
      <c r="AW150" s="14" t="s">
        <v>34</v>
      </c>
      <c r="AX150" s="14" t="s">
        <v>86</v>
      </c>
      <c r="AY150" s="224" t="s">
        <v>151</v>
      </c>
    </row>
    <row r="151" spans="1:65" s="2" customFormat="1" ht="21.75" customHeight="1">
      <c r="A151" s="35"/>
      <c r="B151" s="36"/>
      <c r="C151" s="188" t="s">
        <v>186</v>
      </c>
      <c r="D151" s="188" t="s">
        <v>154</v>
      </c>
      <c r="E151" s="189" t="s">
        <v>2371</v>
      </c>
      <c r="F151" s="190" t="s">
        <v>2372</v>
      </c>
      <c r="G151" s="191" t="s">
        <v>157</v>
      </c>
      <c r="H151" s="192">
        <v>79.12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43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158</v>
      </c>
      <c r="AT151" s="200" t="s">
        <v>154</v>
      </c>
      <c r="AU151" s="200" t="s">
        <v>88</v>
      </c>
      <c r="AY151" s="18" t="s">
        <v>151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86</v>
      </c>
      <c r="BK151" s="201">
        <f>ROUND(I151*H151,2)</f>
        <v>0</v>
      </c>
      <c r="BL151" s="18" t="s">
        <v>158</v>
      </c>
      <c r="BM151" s="200" t="s">
        <v>2373</v>
      </c>
    </row>
    <row r="152" spans="1:65" s="2" customFormat="1" ht="21.75" customHeight="1">
      <c r="A152" s="35"/>
      <c r="B152" s="36"/>
      <c r="C152" s="188" t="s">
        <v>190</v>
      </c>
      <c r="D152" s="188" t="s">
        <v>154</v>
      </c>
      <c r="E152" s="189" t="s">
        <v>2374</v>
      </c>
      <c r="F152" s="190" t="s">
        <v>2375</v>
      </c>
      <c r="G152" s="191" t="s">
        <v>157</v>
      </c>
      <c r="H152" s="192">
        <v>79.111999999999995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43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158</v>
      </c>
      <c r="AT152" s="200" t="s">
        <v>154</v>
      </c>
      <c r="AU152" s="200" t="s">
        <v>88</v>
      </c>
      <c r="AY152" s="18" t="s">
        <v>151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86</v>
      </c>
      <c r="BK152" s="201">
        <f>ROUND(I152*H152,2)</f>
        <v>0</v>
      </c>
      <c r="BL152" s="18" t="s">
        <v>158</v>
      </c>
      <c r="BM152" s="200" t="s">
        <v>2376</v>
      </c>
    </row>
    <row r="153" spans="1:65" s="13" customFormat="1" ht="11.25">
      <c r="B153" s="202"/>
      <c r="C153" s="203"/>
      <c r="D153" s="204" t="s">
        <v>160</v>
      </c>
      <c r="E153" s="205" t="s">
        <v>1</v>
      </c>
      <c r="F153" s="206" t="s">
        <v>2377</v>
      </c>
      <c r="G153" s="203"/>
      <c r="H153" s="207">
        <v>79.111999999999995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160</v>
      </c>
      <c r="AU153" s="213" t="s">
        <v>88</v>
      </c>
      <c r="AV153" s="13" t="s">
        <v>88</v>
      </c>
      <c r="AW153" s="13" t="s">
        <v>34</v>
      </c>
      <c r="AX153" s="13" t="s">
        <v>86</v>
      </c>
      <c r="AY153" s="213" t="s">
        <v>151</v>
      </c>
    </row>
    <row r="154" spans="1:65" s="2" customFormat="1" ht="16.5" customHeight="1">
      <c r="A154" s="35"/>
      <c r="B154" s="36"/>
      <c r="C154" s="188" t="s">
        <v>194</v>
      </c>
      <c r="D154" s="188" t="s">
        <v>154</v>
      </c>
      <c r="E154" s="189" t="s">
        <v>2378</v>
      </c>
      <c r="F154" s="190" t="s">
        <v>2379</v>
      </c>
      <c r="G154" s="191" t="s">
        <v>157</v>
      </c>
      <c r="H154" s="192">
        <v>79.12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43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158</v>
      </c>
      <c r="AT154" s="200" t="s">
        <v>154</v>
      </c>
      <c r="AU154" s="200" t="s">
        <v>88</v>
      </c>
      <c r="AY154" s="18" t="s">
        <v>151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86</v>
      </c>
      <c r="BK154" s="201">
        <f>ROUND(I154*H154,2)</f>
        <v>0</v>
      </c>
      <c r="BL154" s="18" t="s">
        <v>158</v>
      </c>
      <c r="BM154" s="200" t="s">
        <v>2380</v>
      </c>
    </row>
    <row r="155" spans="1:65" s="2" customFormat="1" ht="33" customHeight="1">
      <c r="A155" s="35"/>
      <c r="B155" s="36"/>
      <c r="C155" s="188" t="s">
        <v>198</v>
      </c>
      <c r="D155" s="188" t="s">
        <v>154</v>
      </c>
      <c r="E155" s="189" t="s">
        <v>2381</v>
      </c>
      <c r="F155" s="190" t="s">
        <v>2382</v>
      </c>
      <c r="G155" s="191" t="s">
        <v>386</v>
      </c>
      <c r="H155" s="192">
        <v>129.72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43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158</v>
      </c>
      <c r="AT155" s="200" t="s">
        <v>154</v>
      </c>
      <c r="AU155" s="200" t="s">
        <v>88</v>
      </c>
      <c r="AY155" s="18" t="s">
        <v>151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86</v>
      </c>
      <c r="BK155" s="201">
        <f>ROUND(I155*H155,2)</f>
        <v>0</v>
      </c>
      <c r="BL155" s="18" t="s">
        <v>158</v>
      </c>
      <c r="BM155" s="200" t="s">
        <v>2383</v>
      </c>
    </row>
    <row r="156" spans="1:65" s="13" customFormat="1" ht="11.25">
      <c r="B156" s="202"/>
      <c r="C156" s="203"/>
      <c r="D156" s="204" t="s">
        <v>160</v>
      </c>
      <c r="E156" s="205" t="s">
        <v>1</v>
      </c>
      <c r="F156" s="206" t="s">
        <v>2384</v>
      </c>
      <c r="G156" s="203"/>
      <c r="H156" s="207">
        <v>129.72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160</v>
      </c>
      <c r="AU156" s="213" t="s">
        <v>88</v>
      </c>
      <c r="AV156" s="13" t="s">
        <v>88</v>
      </c>
      <c r="AW156" s="13" t="s">
        <v>34</v>
      </c>
      <c r="AX156" s="13" t="s">
        <v>86</v>
      </c>
      <c r="AY156" s="213" t="s">
        <v>151</v>
      </c>
    </row>
    <row r="157" spans="1:65" s="2" customFormat="1" ht="21.75" customHeight="1">
      <c r="A157" s="35"/>
      <c r="B157" s="36"/>
      <c r="C157" s="188" t="s">
        <v>202</v>
      </c>
      <c r="D157" s="188" t="s">
        <v>154</v>
      </c>
      <c r="E157" s="189" t="s">
        <v>2385</v>
      </c>
      <c r="F157" s="190" t="s">
        <v>2386</v>
      </c>
      <c r="G157" s="191" t="s">
        <v>157</v>
      </c>
      <c r="H157" s="192">
        <v>45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43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158</v>
      </c>
      <c r="AT157" s="200" t="s">
        <v>154</v>
      </c>
      <c r="AU157" s="200" t="s">
        <v>88</v>
      </c>
      <c r="AY157" s="18" t="s">
        <v>151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86</v>
      </c>
      <c r="BK157" s="201">
        <f>ROUND(I157*H157,2)</f>
        <v>0</v>
      </c>
      <c r="BL157" s="18" t="s">
        <v>158</v>
      </c>
      <c r="BM157" s="200" t="s">
        <v>2387</v>
      </c>
    </row>
    <row r="158" spans="1:65" s="2" customFormat="1" ht="16.5" customHeight="1">
      <c r="A158" s="35"/>
      <c r="B158" s="36"/>
      <c r="C158" s="250" t="s">
        <v>206</v>
      </c>
      <c r="D158" s="250" t="s">
        <v>291</v>
      </c>
      <c r="E158" s="251" t="s">
        <v>2388</v>
      </c>
      <c r="F158" s="252" t="s">
        <v>2389</v>
      </c>
      <c r="G158" s="253" t="s">
        <v>386</v>
      </c>
      <c r="H158" s="254">
        <v>90</v>
      </c>
      <c r="I158" s="255"/>
      <c r="J158" s="256">
        <f>ROUND(I158*H158,2)</f>
        <v>0</v>
      </c>
      <c r="K158" s="257"/>
      <c r="L158" s="258"/>
      <c r="M158" s="259" t="s">
        <v>1</v>
      </c>
      <c r="N158" s="260" t="s">
        <v>43</v>
      </c>
      <c r="O158" s="72"/>
      <c r="P158" s="198">
        <f>O158*H158</f>
        <v>0</v>
      </c>
      <c r="Q158" s="198">
        <v>1</v>
      </c>
      <c r="R158" s="198">
        <f>Q158*H158</f>
        <v>90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190</v>
      </c>
      <c r="AT158" s="200" t="s">
        <v>291</v>
      </c>
      <c r="AU158" s="200" t="s">
        <v>88</v>
      </c>
      <c r="AY158" s="18" t="s">
        <v>151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86</v>
      </c>
      <c r="BK158" s="201">
        <f>ROUND(I158*H158,2)</f>
        <v>0</v>
      </c>
      <c r="BL158" s="18" t="s">
        <v>158</v>
      </c>
      <c r="BM158" s="200" t="s">
        <v>2390</v>
      </c>
    </row>
    <row r="159" spans="1:65" s="2" customFormat="1" ht="21.75" customHeight="1">
      <c r="A159" s="35"/>
      <c r="B159" s="36"/>
      <c r="C159" s="188" t="s">
        <v>210</v>
      </c>
      <c r="D159" s="188" t="s">
        <v>154</v>
      </c>
      <c r="E159" s="189" t="s">
        <v>2391</v>
      </c>
      <c r="F159" s="190" t="s">
        <v>2392</v>
      </c>
      <c r="G159" s="191" t="s">
        <v>183</v>
      </c>
      <c r="H159" s="192">
        <v>40.28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43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158</v>
      </c>
      <c r="AT159" s="200" t="s">
        <v>154</v>
      </c>
      <c r="AU159" s="200" t="s">
        <v>88</v>
      </c>
      <c r="AY159" s="18" t="s">
        <v>151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86</v>
      </c>
      <c r="BK159" s="201">
        <f>ROUND(I159*H159,2)</f>
        <v>0</v>
      </c>
      <c r="BL159" s="18" t="s">
        <v>158</v>
      </c>
      <c r="BM159" s="200" t="s">
        <v>2393</v>
      </c>
    </row>
    <row r="160" spans="1:65" s="13" customFormat="1" ht="11.25">
      <c r="B160" s="202"/>
      <c r="C160" s="203"/>
      <c r="D160" s="204" t="s">
        <v>160</v>
      </c>
      <c r="E160" s="205" t="s">
        <v>1</v>
      </c>
      <c r="F160" s="206" t="s">
        <v>2394</v>
      </c>
      <c r="G160" s="203"/>
      <c r="H160" s="207">
        <v>40.28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160</v>
      </c>
      <c r="AU160" s="213" t="s">
        <v>88</v>
      </c>
      <c r="AV160" s="13" t="s">
        <v>88</v>
      </c>
      <c r="AW160" s="13" t="s">
        <v>34</v>
      </c>
      <c r="AX160" s="13" t="s">
        <v>86</v>
      </c>
      <c r="AY160" s="213" t="s">
        <v>151</v>
      </c>
    </row>
    <row r="161" spans="1:65" s="2" customFormat="1" ht="21.75" customHeight="1">
      <c r="A161" s="35"/>
      <c r="B161" s="36"/>
      <c r="C161" s="188" t="s">
        <v>220</v>
      </c>
      <c r="D161" s="188" t="s">
        <v>154</v>
      </c>
      <c r="E161" s="189" t="s">
        <v>2395</v>
      </c>
      <c r="F161" s="190" t="s">
        <v>2396</v>
      </c>
      <c r="G161" s="191" t="s">
        <v>183</v>
      </c>
      <c r="H161" s="192">
        <v>84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43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158</v>
      </c>
      <c r="AT161" s="200" t="s">
        <v>154</v>
      </c>
      <c r="AU161" s="200" t="s">
        <v>88</v>
      </c>
      <c r="AY161" s="18" t="s">
        <v>151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86</v>
      </c>
      <c r="BK161" s="201">
        <f>ROUND(I161*H161,2)</f>
        <v>0</v>
      </c>
      <c r="BL161" s="18" t="s">
        <v>158</v>
      </c>
      <c r="BM161" s="200" t="s">
        <v>2397</v>
      </c>
    </row>
    <row r="162" spans="1:65" s="12" customFormat="1" ht="22.9" customHeight="1">
      <c r="B162" s="172"/>
      <c r="C162" s="173"/>
      <c r="D162" s="174" t="s">
        <v>77</v>
      </c>
      <c r="E162" s="186" t="s">
        <v>88</v>
      </c>
      <c r="F162" s="186" t="s">
        <v>746</v>
      </c>
      <c r="G162" s="173"/>
      <c r="H162" s="173"/>
      <c r="I162" s="176"/>
      <c r="J162" s="187">
        <f>BK162</f>
        <v>0</v>
      </c>
      <c r="K162" s="173"/>
      <c r="L162" s="178"/>
      <c r="M162" s="179"/>
      <c r="N162" s="180"/>
      <c r="O162" s="180"/>
      <c r="P162" s="181">
        <f>SUM(P163:P164)</f>
        <v>0</v>
      </c>
      <c r="Q162" s="180"/>
      <c r="R162" s="181">
        <f>SUM(R163:R164)</f>
        <v>0.31785910000000001</v>
      </c>
      <c r="S162" s="180"/>
      <c r="T162" s="182">
        <f>SUM(T163:T164)</f>
        <v>0</v>
      </c>
      <c r="AR162" s="183" t="s">
        <v>86</v>
      </c>
      <c r="AT162" s="184" t="s">
        <v>77</v>
      </c>
      <c r="AU162" s="184" t="s">
        <v>86</v>
      </c>
      <c r="AY162" s="183" t="s">
        <v>151</v>
      </c>
      <c r="BK162" s="185">
        <f>SUM(BK163:BK164)</f>
        <v>0</v>
      </c>
    </row>
    <row r="163" spans="1:65" s="2" customFormat="1" ht="16.5" customHeight="1">
      <c r="A163" s="35"/>
      <c r="B163" s="36"/>
      <c r="C163" s="188" t="s">
        <v>8</v>
      </c>
      <c r="D163" s="188" t="s">
        <v>154</v>
      </c>
      <c r="E163" s="189" t="s">
        <v>2398</v>
      </c>
      <c r="F163" s="190" t="s">
        <v>2399</v>
      </c>
      <c r="G163" s="191" t="s">
        <v>386</v>
      </c>
      <c r="H163" s="192">
        <v>0.23799999999999999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43</v>
      </c>
      <c r="O163" s="72"/>
      <c r="P163" s="198">
        <f>O163*H163</f>
        <v>0</v>
      </c>
      <c r="Q163" s="198">
        <v>0.10445</v>
      </c>
      <c r="R163" s="198">
        <f>Q163*H163</f>
        <v>2.4859099999999999E-2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158</v>
      </c>
      <c r="AT163" s="200" t="s">
        <v>154</v>
      </c>
      <c r="AU163" s="200" t="s">
        <v>88</v>
      </c>
      <c r="AY163" s="18" t="s">
        <v>151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86</v>
      </c>
      <c r="BK163" s="201">
        <f>ROUND(I163*H163,2)</f>
        <v>0</v>
      </c>
      <c r="BL163" s="18" t="s">
        <v>158</v>
      </c>
      <c r="BM163" s="200" t="s">
        <v>2400</v>
      </c>
    </row>
    <row r="164" spans="1:65" s="2" customFormat="1" ht="21.75" customHeight="1">
      <c r="A164" s="35"/>
      <c r="B164" s="36"/>
      <c r="C164" s="250" t="s">
        <v>229</v>
      </c>
      <c r="D164" s="250" t="s">
        <v>291</v>
      </c>
      <c r="E164" s="251" t="s">
        <v>2401</v>
      </c>
      <c r="F164" s="252" t="s">
        <v>2402</v>
      </c>
      <c r="G164" s="253" t="s">
        <v>167</v>
      </c>
      <c r="H164" s="254">
        <v>1</v>
      </c>
      <c r="I164" s="255"/>
      <c r="J164" s="256">
        <f>ROUND(I164*H164,2)</f>
        <v>0</v>
      </c>
      <c r="K164" s="257"/>
      <c r="L164" s="258"/>
      <c r="M164" s="259" t="s">
        <v>1</v>
      </c>
      <c r="N164" s="260" t="s">
        <v>43</v>
      </c>
      <c r="O164" s="72"/>
      <c r="P164" s="198">
        <f>O164*H164</f>
        <v>0</v>
      </c>
      <c r="Q164" s="198">
        <v>0.29299999999999998</v>
      </c>
      <c r="R164" s="198">
        <f>Q164*H164</f>
        <v>0.29299999999999998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190</v>
      </c>
      <c r="AT164" s="200" t="s">
        <v>291</v>
      </c>
      <c r="AU164" s="200" t="s">
        <v>88</v>
      </c>
      <c r="AY164" s="18" t="s">
        <v>151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86</v>
      </c>
      <c r="BK164" s="201">
        <f>ROUND(I164*H164,2)</f>
        <v>0</v>
      </c>
      <c r="BL164" s="18" t="s">
        <v>158</v>
      </c>
      <c r="BM164" s="200" t="s">
        <v>2403</v>
      </c>
    </row>
    <row r="165" spans="1:65" s="12" customFormat="1" ht="22.9" customHeight="1">
      <c r="B165" s="172"/>
      <c r="C165" s="173"/>
      <c r="D165" s="174" t="s">
        <v>77</v>
      </c>
      <c r="E165" s="186" t="s">
        <v>152</v>
      </c>
      <c r="F165" s="186" t="s">
        <v>153</v>
      </c>
      <c r="G165" s="173"/>
      <c r="H165" s="173"/>
      <c r="I165" s="176"/>
      <c r="J165" s="187">
        <f>BK165</f>
        <v>0</v>
      </c>
      <c r="K165" s="173"/>
      <c r="L165" s="178"/>
      <c r="M165" s="179"/>
      <c r="N165" s="180"/>
      <c r="O165" s="180"/>
      <c r="P165" s="181">
        <f>SUM(P166:P178)</f>
        <v>0</v>
      </c>
      <c r="Q165" s="180"/>
      <c r="R165" s="181">
        <f>SUM(R166:R178)</f>
        <v>0.87678500000000004</v>
      </c>
      <c r="S165" s="180"/>
      <c r="T165" s="182">
        <f>SUM(T166:T178)</f>
        <v>0</v>
      </c>
      <c r="AR165" s="183" t="s">
        <v>86</v>
      </c>
      <c r="AT165" s="184" t="s">
        <v>77</v>
      </c>
      <c r="AU165" s="184" t="s">
        <v>86</v>
      </c>
      <c r="AY165" s="183" t="s">
        <v>151</v>
      </c>
      <c r="BK165" s="185">
        <f>SUM(BK166:BK178)</f>
        <v>0</v>
      </c>
    </row>
    <row r="166" spans="1:65" s="2" customFormat="1" ht="21.75" customHeight="1">
      <c r="A166" s="35"/>
      <c r="B166" s="36"/>
      <c r="C166" s="188" t="s">
        <v>233</v>
      </c>
      <c r="D166" s="188" t="s">
        <v>154</v>
      </c>
      <c r="E166" s="189" t="s">
        <v>2404</v>
      </c>
      <c r="F166" s="190" t="s">
        <v>2405</v>
      </c>
      <c r="G166" s="191" t="s">
        <v>167</v>
      </c>
      <c r="H166" s="192">
        <v>4</v>
      </c>
      <c r="I166" s="193"/>
      <c r="J166" s="194">
        <f t="shared" ref="J166:J177" si="0">ROUND(I166*H166,2)</f>
        <v>0</v>
      </c>
      <c r="K166" s="195"/>
      <c r="L166" s="40"/>
      <c r="M166" s="196" t="s">
        <v>1</v>
      </c>
      <c r="N166" s="197" t="s">
        <v>43</v>
      </c>
      <c r="O166" s="72"/>
      <c r="P166" s="198">
        <f t="shared" ref="P166:P177" si="1">O166*H166</f>
        <v>0</v>
      </c>
      <c r="Q166" s="198">
        <v>0.17488999999999999</v>
      </c>
      <c r="R166" s="198">
        <f t="shared" ref="R166:R177" si="2">Q166*H166</f>
        <v>0.69955999999999996</v>
      </c>
      <c r="S166" s="198">
        <v>0</v>
      </c>
      <c r="T166" s="199">
        <f t="shared" ref="T166:T177" si="3"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158</v>
      </c>
      <c r="AT166" s="200" t="s">
        <v>154</v>
      </c>
      <c r="AU166" s="200" t="s">
        <v>88</v>
      </c>
      <c r="AY166" s="18" t="s">
        <v>151</v>
      </c>
      <c r="BE166" s="201">
        <f t="shared" ref="BE166:BE177" si="4">IF(N166="základní",J166,0)</f>
        <v>0</v>
      </c>
      <c r="BF166" s="201">
        <f t="shared" ref="BF166:BF177" si="5">IF(N166="snížená",J166,0)</f>
        <v>0</v>
      </c>
      <c r="BG166" s="201">
        <f t="shared" ref="BG166:BG177" si="6">IF(N166="zákl. přenesená",J166,0)</f>
        <v>0</v>
      </c>
      <c r="BH166" s="201">
        <f t="shared" ref="BH166:BH177" si="7">IF(N166="sníž. přenesená",J166,0)</f>
        <v>0</v>
      </c>
      <c r="BI166" s="201">
        <f t="shared" ref="BI166:BI177" si="8">IF(N166="nulová",J166,0)</f>
        <v>0</v>
      </c>
      <c r="BJ166" s="18" t="s">
        <v>86</v>
      </c>
      <c r="BK166" s="201">
        <f t="shared" ref="BK166:BK177" si="9">ROUND(I166*H166,2)</f>
        <v>0</v>
      </c>
      <c r="BL166" s="18" t="s">
        <v>158</v>
      </c>
      <c r="BM166" s="200" t="s">
        <v>2406</v>
      </c>
    </row>
    <row r="167" spans="1:65" s="2" customFormat="1" ht="21.75" customHeight="1">
      <c r="A167" s="35"/>
      <c r="B167" s="36"/>
      <c r="C167" s="250" t="s">
        <v>243</v>
      </c>
      <c r="D167" s="250" t="s">
        <v>291</v>
      </c>
      <c r="E167" s="251" t="s">
        <v>2407</v>
      </c>
      <c r="F167" s="252" t="s">
        <v>2408</v>
      </c>
      <c r="G167" s="253" t="s">
        <v>167</v>
      </c>
      <c r="H167" s="254">
        <v>4</v>
      </c>
      <c r="I167" s="255"/>
      <c r="J167" s="256">
        <f t="shared" si="0"/>
        <v>0</v>
      </c>
      <c r="K167" s="257"/>
      <c r="L167" s="258"/>
      <c r="M167" s="259" t="s">
        <v>1</v>
      </c>
      <c r="N167" s="260" t="s">
        <v>43</v>
      </c>
      <c r="O167" s="72"/>
      <c r="P167" s="198">
        <f t="shared" si="1"/>
        <v>0</v>
      </c>
      <c r="Q167" s="198">
        <v>2.8999999999999998E-3</v>
      </c>
      <c r="R167" s="198">
        <f t="shared" si="2"/>
        <v>1.1599999999999999E-2</v>
      </c>
      <c r="S167" s="198">
        <v>0</v>
      </c>
      <c r="T167" s="199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190</v>
      </c>
      <c r="AT167" s="200" t="s">
        <v>291</v>
      </c>
      <c r="AU167" s="200" t="s">
        <v>88</v>
      </c>
      <c r="AY167" s="18" t="s">
        <v>151</v>
      </c>
      <c r="BE167" s="201">
        <f t="shared" si="4"/>
        <v>0</v>
      </c>
      <c r="BF167" s="201">
        <f t="shared" si="5"/>
        <v>0</v>
      </c>
      <c r="BG167" s="201">
        <f t="shared" si="6"/>
        <v>0</v>
      </c>
      <c r="BH167" s="201">
        <f t="shared" si="7"/>
        <v>0</v>
      </c>
      <c r="BI167" s="201">
        <f t="shared" si="8"/>
        <v>0</v>
      </c>
      <c r="BJ167" s="18" t="s">
        <v>86</v>
      </c>
      <c r="BK167" s="201">
        <f t="shared" si="9"/>
        <v>0</v>
      </c>
      <c r="BL167" s="18" t="s">
        <v>158</v>
      </c>
      <c r="BM167" s="200" t="s">
        <v>2409</v>
      </c>
    </row>
    <row r="168" spans="1:65" s="2" customFormat="1" ht="21.75" customHeight="1">
      <c r="A168" s="35"/>
      <c r="B168" s="36"/>
      <c r="C168" s="188" t="s">
        <v>248</v>
      </c>
      <c r="D168" s="188" t="s">
        <v>154</v>
      </c>
      <c r="E168" s="189" t="s">
        <v>2410</v>
      </c>
      <c r="F168" s="190" t="s">
        <v>2411</v>
      </c>
      <c r="G168" s="191" t="s">
        <v>167</v>
      </c>
      <c r="H168" s="192">
        <v>1</v>
      </c>
      <c r="I168" s="193"/>
      <c r="J168" s="194">
        <f t="shared" si="0"/>
        <v>0</v>
      </c>
      <c r="K168" s="195"/>
      <c r="L168" s="40"/>
      <c r="M168" s="196" t="s">
        <v>1</v>
      </c>
      <c r="N168" s="197" t="s">
        <v>43</v>
      </c>
      <c r="O168" s="72"/>
      <c r="P168" s="198">
        <f t="shared" si="1"/>
        <v>0</v>
      </c>
      <c r="Q168" s="198">
        <v>0</v>
      </c>
      <c r="R168" s="198">
        <f t="shared" si="2"/>
        <v>0</v>
      </c>
      <c r="S168" s="198">
        <v>0</v>
      </c>
      <c r="T168" s="199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158</v>
      </c>
      <c r="AT168" s="200" t="s">
        <v>154</v>
      </c>
      <c r="AU168" s="200" t="s">
        <v>88</v>
      </c>
      <c r="AY168" s="18" t="s">
        <v>151</v>
      </c>
      <c r="BE168" s="201">
        <f t="shared" si="4"/>
        <v>0</v>
      </c>
      <c r="BF168" s="201">
        <f t="shared" si="5"/>
        <v>0</v>
      </c>
      <c r="BG168" s="201">
        <f t="shared" si="6"/>
        <v>0</v>
      </c>
      <c r="BH168" s="201">
        <f t="shared" si="7"/>
        <v>0</v>
      </c>
      <c r="BI168" s="201">
        <f t="shared" si="8"/>
        <v>0</v>
      </c>
      <c r="BJ168" s="18" t="s">
        <v>86</v>
      </c>
      <c r="BK168" s="201">
        <f t="shared" si="9"/>
        <v>0</v>
      </c>
      <c r="BL168" s="18" t="s">
        <v>158</v>
      </c>
      <c r="BM168" s="200" t="s">
        <v>2412</v>
      </c>
    </row>
    <row r="169" spans="1:65" s="2" customFormat="1" ht="21.75" customHeight="1">
      <c r="A169" s="35"/>
      <c r="B169" s="36"/>
      <c r="C169" s="250" t="s">
        <v>254</v>
      </c>
      <c r="D169" s="250" t="s">
        <v>291</v>
      </c>
      <c r="E169" s="251" t="s">
        <v>2413</v>
      </c>
      <c r="F169" s="252" t="s">
        <v>2414</v>
      </c>
      <c r="G169" s="253" t="s">
        <v>167</v>
      </c>
      <c r="H169" s="254">
        <v>1</v>
      </c>
      <c r="I169" s="255"/>
      <c r="J169" s="256">
        <f t="shared" si="0"/>
        <v>0</v>
      </c>
      <c r="K169" s="257"/>
      <c r="L169" s="258"/>
      <c r="M169" s="259" t="s">
        <v>1</v>
      </c>
      <c r="N169" s="260" t="s">
        <v>43</v>
      </c>
      <c r="O169" s="72"/>
      <c r="P169" s="198">
        <f t="shared" si="1"/>
        <v>0</v>
      </c>
      <c r="Q169" s="198">
        <v>0</v>
      </c>
      <c r="R169" s="198">
        <f t="shared" si="2"/>
        <v>0</v>
      </c>
      <c r="S169" s="198">
        <v>0</v>
      </c>
      <c r="T169" s="199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190</v>
      </c>
      <c r="AT169" s="200" t="s">
        <v>291</v>
      </c>
      <c r="AU169" s="200" t="s">
        <v>88</v>
      </c>
      <c r="AY169" s="18" t="s">
        <v>151</v>
      </c>
      <c r="BE169" s="201">
        <f t="shared" si="4"/>
        <v>0</v>
      </c>
      <c r="BF169" s="201">
        <f t="shared" si="5"/>
        <v>0</v>
      </c>
      <c r="BG169" s="201">
        <f t="shared" si="6"/>
        <v>0</v>
      </c>
      <c r="BH169" s="201">
        <f t="shared" si="7"/>
        <v>0</v>
      </c>
      <c r="BI169" s="201">
        <f t="shared" si="8"/>
        <v>0</v>
      </c>
      <c r="BJ169" s="18" t="s">
        <v>86</v>
      </c>
      <c r="BK169" s="201">
        <f t="shared" si="9"/>
        <v>0</v>
      </c>
      <c r="BL169" s="18" t="s">
        <v>158</v>
      </c>
      <c r="BM169" s="200" t="s">
        <v>2415</v>
      </c>
    </row>
    <row r="170" spans="1:65" s="2" customFormat="1" ht="21.75" customHeight="1">
      <c r="A170" s="35"/>
      <c r="B170" s="36"/>
      <c r="C170" s="188" t="s">
        <v>7</v>
      </c>
      <c r="D170" s="188" t="s">
        <v>154</v>
      </c>
      <c r="E170" s="189" t="s">
        <v>2416</v>
      </c>
      <c r="F170" s="190" t="s">
        <v>2417</v>
      </c>
      <c r="G170" s="191" t="s">
        <v>167</v>
      </c>
      <c r="H170" s="192">
        <v>1</v>
      </c>
      <c r="I170" s="193"/>
      <c r="J170" s="194">
        <f t="shared" si="0"/>
        <v>0</v>
      </c>
      <c r="K170" s="195"/>
      <c r="L170" s="40"/>
      <c r="M170" s="196" t="s">
        <v>1</v>
      </c>
      <c r="N170" s="197" t="s">
        <v>43</v>
      </c>
      <c r="O170" s="72"/>
      <c r="P170" s="198">
        <f t="shared" si="1"/>
        <v>0</v>
      </c>
      <c r="Q170" s="198">
        <v>0</v>
      </c>
      <c r="R170" s="198">
        <f t="shared" si="2"/>
        <v>0</v>
      </c>
      <c r="S170" s="198">
        <v>0</v>
      </c>
      <c r="T170" s="199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158</v>
      </c>
      <c r="AT170" s="200" t="s">
        <v>154</v>
      </c>
      <c r="AU170" s="200" t="s">
        <v>88</v>
      </c>
      <c r="AY170" s="18" t="s">
        <v>151</v>
      </c>
      <c r="BE170" s="201">
        <f t="shared" si="4"/>
        <v>0</v>
      </c>
      <c r="BF170" s="201">
        <f t="shared" si="5"/>
        <v>0</v>
      </c>
      <c r="BG170" s="201">
        <f t="shared" si="6"/>
        <v>0</v>
      </c>
      <c r="BH170" s="201">
        <f t="shared" si="7"/>
        <v>0</v>
      </c>
      <c r="BI170" s="201">
        <f t="shared" si="8"/>
        <v>0</v>
      </c>
      <c r="BJ170" s="18" t="s">
        <v>86</v>
      </c>
      <c r="BK170" s="201">
        <f t="shared" si="9"/>
        <v>0</v>
      </c>
      <c r="BL170" s="18" t="s">
        <v>158</v>
      </c>
      <c r="BM170" s="200" t="s">
        <v>2418</v>
      </c>
    </row>
    <row r="171" spans="1:65" s="2" customFormat="1" ht="21.75" customHeight="1">
      <c r="A171" s="35"/>
      <c r="B171" s="36"/>
      <c r="C171" s="250" t="s">
        <v>275</v>
      </c>
      <c r="D171" s="250" t="s">
        <v>291</v>
      </c>
      <c r="E171" s="251" t="s">
        <v>2419</v>
      </c>
      <c r="F171" s="252" t="s">
        <v>2420</v>
      </c>
      <c r="G171" s="253" t="s">
        <v>167</v>
      </c>
      <c r="H171" s="254">
        <v>1</v>
      </c>
      <c r="I171" s="255"/>
      <c r="J171" s="256">
        <f t="shared" si="0"/>
        <v>0</v>
      </c>
      <c r="K171" s="257"/>
      <c r="L171" s="258"/>
      <c r="M171" s="259" t="s">
        <v>1</v>
      </c>
      <c r="N171" s="260" t="s">
        <v>43</v>
      </c>
      <c r="O171" s="72"/>
      <c r="P171" s="198">
        <f t="shared" si="1"/>
        <v>0</v>
      </c>
      <c r="Q171" s="198">
        <v>0.154</v>
      </c>
      <c r="R171" s="198">
        <f t="shared" si="2"/>
        <v>0.154</v>
      </c>
      <c r="S171" s="198">
        <v>0</v>
      </c>
      <c r="T171" s="199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190</v>
      </c>
      <c r="AT171" s="200" t="s">
        <v>291</v>
      </c>
      <c r="AU171" s="200" t="s">
        <v>88</v>
      </c>
      <c r="AY171" s="18" t="s">
        <v>151</v>
      </c>
      <c r="BE171" s="201">
        <f t="shared" si="4"/>
        <v>0</v>
      </c>
      <c r="BF171" s="201">
        <f t="shared" si="5"/>
        <v>0</v>
      </c>
      <c r="BG171" s="201">
        <f t="shared" si="6"/>
        <v>0</v>
      </c>
      <c r="BH171" s="201">
        <f t="shared" si="7"/>
        <v>0</v>
      </c>
      <c r="BI171" s="201">
        <f t="shared" si="8"/>
        <v>0</v>
      </c>
      <c r="BJ171" s="18" t="s">
        <v>86</v>
      </c>
      <c r="BK171" s="201">
        <f t="shared" si="9"/>
        <v>0</v>
      </c>
      <c r="BL171" s="18" t="s">
        <v>158</v>
      </c>
      <c r="BM171" s="200" t="s">
        <v>2421</v>
      </c>
    </row>
    <row r="172" spans="1:65" s="2" customFormat="1" ht="21.75" customHeight="1">
      <c r="A172" s="35"/>
      <c r="B172" s="36"/>
      <c r="C172" s="188" t="s">
        <v>282</v>
      </c>
      <c r="D172" s="188" t="s">
        <v>154</v>
      </c>
      <c r="E172" s="189" t="s">
        <v>2422</v>
      </c>
      <c r="F172" s="190" t="s">
        <v>2423</v>
      </c>
      <c r="G172" s="191" t="s">
        <v>213</v>
      </c>
      <c r="H172" s="192">
        <v>7.5</v>
      </c>
      <c r="I172" s="193"/>
      <c r="J172" s="194">
        <f t="shared" si="0"/>
        <v>0</v>
      </c>
      <c r="K172" s="195"/>
      <c r="L172" s="40"/>
      <c r="M172" s="196" t="s">
        <v>1</v>
      </c>
      <c r="N172" s="197" t="s">
        <v>43</v>
      </c>
      <c r="O172" s="72"/>
      <c r="P172" s="198">
        <f t="shared" si="1"/>
        <v>0</v>
      </c>
      <c r="Q172" s="198">
        <v>0</v>
      </c>
      <c r="R172" s="198">
        <f t="shared" si="2"/>
        <v>0</v>
      </c>
      <c r="S172" s="198">
        <v>0</v>
      </c>
      <c r="T172" s="199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158</v>
      </c>
      <c r="AT172" s="200" t="s">
        <v>154</v>
      </c>
      <c r="AU172" s="200" t="s">
        <v>88</v>
      </c>
      <c r="AY172" s="18" t="s">
        <v>151</v>
      </c>
      <c r="BE172" s="201">
        <f t="shared" si="4"/>
        <v>0</v>
      </c>
      <c r="BF172" s="201">
        <f t="shared" si="5"/>
        <v>0</v>
      </c>
      <c r="BG172" s="201">
        <f t="shared" si="6"/>
        <v>0</v>
      </c>
      <c r="BH172" s="201">
        <f t="shared" si="7"/>
        <v>0</v>
      </c>
      <c r="BI172" s="201">
        <f t="shared" si="8"/>
        <v>0</v>
      </c>
      <c r="BJ172" s="18" t="s">
        <v>86</v>
      </c>
      <c r="BK172" s="201">
        <f t="shared" si="9"/>
        <v>0</v>
      </c>
      <c r="BL172" s="18" t="s">
        <v>158</v>
      </c>
      <c r="BM172" s="200" t="s">
        <v>2424</v>
      </c>
    </row>
    <row r="173" spans="1:65" s="2" customFormat="1" ht="21.75" customHeight="1">
      <c r="A173" s="35"/>
      <c r="B173" s="36"/>
      <c r="C173" s="250" t="s">
        <v>286</v>
      </c>
      <c r="D173" s="250" t="s">
        <v>291</v>
      </c>
      <c r="E173" s="251" t="s">
        <v>2425</v>
      </c>
      <c r="F173" s="252" t="s">
        <v>2426</v>
      </c>
      <c r="G173" s="253" t="s">
        <v>213</v>
      </c>
      <c r="H173" s="254">
        <v>7.5</v>
      </c>
      <c r="I173" s="255"/>
      <c r="J173" s="256">
        <f t="shared" si="0"/>
        <v>0</v>
      </c>
      <c r="K173" s="257"/>
      <c r="L173" s="258"/>
      <c r="M173" s="259" t="s">
        <v>1</v>
      </c>
      <c r="N173" s="260" t="s">
        <v>43</v>
      </c>
      <c r="O173" s="72"/>
      <c r="P173" s="198">
        <f t="shared" si="1"/>
        <v>0</v>
      </c>
      <c r="Q173" s="198">
        <v>1.5499999999999999E-3</v>
      </c>
      <c r="R173" s="198">
        <f t="shared" si="2"/>
        <v>1.1625E-2</v>
      </c>
      <c r="S173" s="198">
        <v>0</v>
      </c>
      <c r="T173" s="199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190</v>
      </c>
      <c r="AT173" s="200" t="s">
        <v>291</v>
      </c>
      <c r="AU173" s="200" t="s">
        <v>88</v>
      </c>
      <c r="AY173" s="18" t="s">
        <v>151</v>
      </c>
      <c r="BE173" s="201">
        <f t="shared" si="4"/>
        <v>0</v>
      </c>
      <c r="BF173" s="201">
        <f t="shared" si="5"/>
        <v>0</v>
      </c>
      <c r="BG173" s="201">
        <f t="shared" si="6"/>
        <v>0</v>
      </c>
      <c r="BH173" s="201">
        <f t="shared" si="7"/>
        <v>0</v>
      </c>
      <c r="BI173" s="201">
        <f t="shared" si="8"/>
        <v>0</v>
      </c>
      <c r="BJ173" s="18" t="s">
        <v>86</v>
      </c>
      <c r="BK173" s="201">
        <f t="shared" si="9"/>
        <v>0</v>
      </c>
      <c r="BL173" s="18" t="s">
        <v>158</v>
      </c>
      <c r="BM173" s="200" t="s">
        <v>2427</v>
      </c>
    </row>
    <row r="174" spans="1:65" s="2" customFormat="1" ht="66.75" customHeight="1">
      <c r="A174" s="35"/>
      <c r="B174" s="36"/>
      <c r="C174" s="188" t="s">
        <v>290</v>
      </c>
      <c r="D174" s="188" t="s">
        <v>154</v>
      </c>
      <c r="E174" s="189" t="s">
        <v>2428</v>
      </c>
      <c r="F174" s="190" t="s">
        <v>2429</v>
      </c>
      <c r="G174" s="191" t="s">
        <v>167</v>
      </c>
      <c r="H174" s="192">
        <v>1</v>
      </c>
      <c r="I174" s="193"/>
      <c r="J174" s="194">
        <f t="shared" si="0"/>
        <v>0</v>
      </c>
      <c r="K174" s="195"/>
      <c r="L174" s="40"/>
      <c r="M174" s="196" t="s">
        <v>1</v>
      </c>
      <c r="N174" s="197" t="s">
        <v>43</v>
      </c>
      <c r="O174" s="72"/>
      <c r="P174" s="198">
        <f t="shared" si="1"/>
        <v>0</v>
      </c>
      <c r="Q174" s="198">
        <v>0</v>
      </c>
      <c r="R174" s="198">
        <f t="shared" si="2"/>
        <v>0</v>
      </c>
      <c r="S174" s="198">
        <v>0</v>
      </c>
      <c r="T174" s="199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158</v>
      </c>
      <c r="AT174" s="200" t="s">
        <v>154</v>
      </c>
      <c r="AU174" s="200" t="s">
        <v>88</v>
      </c>
      <c r="AY174" s="18" t="s">
        <v>151</v>
      </c>
      <c r="BE174" s="201">
        <f t="shared" si="4"/>
        <v>0</v>
      </c>
      <c r="BF174" s="201">
        <f t="shared" si="5"/>
        <v>0</v>
      </c>
      <c r="BG174" s="201">
        <f t="shared" si="6"/>
        <v>0</v>
      </c>
      <c r="BH174" s="201">
        <f t="shared" si="7"/>
        <v>0</v>
      </c>
      <c r="BI174" s="201">
        <f t="shared" si="8"/>
        <v>0</v>
      </c>
      <c r="BJ174" s="18" t="s">
        <v>86</v>
      </c>
      <c r="BK174" s="201">
        <f t="shared" si="9"/>
        <v>0</v>
      </c>
      <c r="BL174" s="18" t="s">
        <v>158</v>
      </c>
      <c r="BM174" s="200" t="s">
        <v>2430</v>
      </c>
    </row>
    <row r="175" spans="1:65" s="2" customFormat="1" ht="33" customHeight="1">
      <c r="A175" s="35"/>
      <c r="B175" s="36"/>
      <c r="C175" s="188" t="s">
        <v>296</v>
      </c>
      <c r="D175" s="188" t="s">
        <v>154</v>
      </c>
      <c r="E175" s="189" t="s">
        <v>2431</v>
      </c>
      <c r="F175" s="190" t="s">
        <v>2432</v>
      </c>
      <c r="G175" s="191" t="s">
        <v>167</v>
      </c>
      <c r="H175" s="192">
        <v>1</v>
      </c>
      <c r="I175" s="193"/>
      <c r="J175" s="194">
        <f t="shared" si="0"/>
        <v>0</v>
      </c>
      <c r="K175" s="195"/>
      <c r="L175" s="40"/>
      <c r="M175" s="196" t="s">
        <v>1</v>
      </c>
      <c r="N175" s="197" t="s">
        <v>43</v>
      </c>
      <c r="O175" s="72"/>
      <c r="P175" s="198">
        <f t="shared" si="1"/>
        <v>0</v>
      </c>
      <c r="Q175" s="198">
        <v>0</v>
      </c>
      <c r="R175" s="198">
        <f t="shared" si="2"/>
        <v>0</v>
      </c>
      <c r="S175" s="198">
        <v>0</v>
      </c>
      <c r="T175" s="199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158</v>
      </c>
      <c r="AT175" s="200" t="s">
        <v>154</v>
      </c>
      <c r="AU175" s="200" t="s">
        <v>88</v>
      </c>
      <c r="AY175" s="18" t="s">
        <v>151</v>
      </c>
      <c r="BE175" s="201">
        <f t="shared" si="4"/>
        <v>0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18" t="s">
        <v>86</v>
      </c>
      <c r="BK175" s="201">
        <f t="shared" si="9"/>
        <v>0</v>
      </c>
      <c r="BL175" s="18" t="s">
        <v>158</v>
      </c>
      <c r="BM175" s="200" t="s">
        <v>2433</v>
      </c>
    </row>
    <row r="176" spans="1:65" s="2" customFormat="1" ht="21.75" customHeight="1">
      <c r="A176" s="35"/>
      <c r="B176" s="36"/>
      <c r="C176" s="188" t="s">
        <v>302</v>
      </c>
      <c r="D176" s="188" t="s">
        <v>154</v>
      </c>
      <c r="E176" s="189" t="s">
        <v>2434</v>
      </c>
      <c r="F176" s="190" t="s">
        <v>2435</v>
      </c>
      <c r="G176" s="191" t="s">
        <v>167</v>
      </c>
      <c r="H176" s="192">
        <v>1</v>
      </c>
      <c r="I176" s="193"/>
      <c r="J176" s="194">
        <f t="shared" si="0"/>
        <v>0</v>
      </c>
      <c r="K176" s="195"/>
      <c r="L176" s="40"/>
      <c r="M176" s="196" t="s">
        <v>1</v>
      </c>
      <c r="N176" s="197" t="s">
        <v>43</v>
      </c>
      <c r="O176" s="72"/>
      <c r="P176" s="198">
        <f t="shared" si="1"/>
        <v>0</v>
      </c>
      <c r="Q176" s="198">
        <v>0</v>
      </c>
      <c r="R176" s="198">
        <f t="shared" si="2"/>
        <v>0</v>
      </c>
      <c r="S176" s="198">
        <v>0</v>
      </c>
      <c r="T176" s="199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158</v>
      </c>
      <c r="AT176" s="200" t="s">
        <v>154</v>
      </c>
      <c r="AU176" s="200" t="s">
        <v>88</v>
      </c>
      <c r="AY176" s="18" t="s">
        <v>151</v>
      </c>
      <c r="BE176" s="201">
        <f t="shared" si="4"/>
        <v>0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18" t="s">
        <v>86</v>
      </c>
      <c r="BK176" s="201">
        <f t="shared" si="9"/>
        <v>0</v>
      </c>
      <c r="BL176" s="18" t="s">
        <v>158</v>
      </c>
      <c r="BM176" s="200" t="s">
        <v>2436</v>
      </c>
    </row>
    <row r="177" spans="1:65" s="2" customFormat="1" ht="16.5" customHeight="1">
      <c r="A177" s="35"/>
      <c r="B177" s="36"/>
      <c r="C177" s="188" t="s">
        <v>512</v>
      </c>
      <c r="D177" s="188" t="s">
        <v>154</v>
      </c>
      <c r="E177" s="189" t="s">
        <v>2437</v>
      </c>
      <c r="F177" s="190" t="s">
        <v>2438</v>
      </c>
      <c r="G177" s="191" t="s">
        <v>758</v>
      </c>
      <c r="H177" s="192">
        <v>1</v>
      </c>
      <c r="I177" s="193"/>
      <c r="J177" s="194">
        <f t="shared" si="0"/>
        <v>0</v>
      </c>
      <c r="K177" s="195"/>
      <c r="L177" s="40"/>
      <c r="M177" s="196" t="s">
        <v>1</v>
      </c>
      <c r="N177" s="197" t="s">
        <v>43</v>
      </c>
      <c r="O177" s="72"/>
      <c r="P177" s="198">
        <f t="shared" si="1"/>
        <v>0</v>
      </c>
      <c r="Q177" s="198">
        <v>0</v>
      </c>
      <c r="R177" s="198">
        <f t="shared" si="2"/>
        <v>0</v>
      </c>
      <c r="S177" s="198">
        <v>0</v>
      </c>
      <c r="T177" s="199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158</v>
      </c>
      <c r="AT177" s="200" t="s">
        <v>154</v>
      </c>
      <c r="AU177" s="200" t="s">
        <v>88</v>
      </c>
      <c r="AY177" s="18" t="s">
        <v>151</v>
      </c>
      <c r="BE177" s="201">
        <f t="shared" si="4"/>
        <v>0</v>
      </c>
      <c r="BF177" s="201">
        <f t="shared" si="5"/>
        <v>0</v>
      </c>
      <c r="BG177" s="201">
        <f t="shared" si="6"/>
        <v>0</v>
      </c>
      <c r="BH177" s="201">
        <f t="shared" si="7"/>
        <v>0</v>
      </c>
      <c r="BI177" s="201">
        <f t="shared" si="8"/>
        <v>0</v>
      </c>
      <c r="BJ177" s="18" t="s">
        <v>86</v>
      </c>
      <c r="BK177" s="201">
        <f t="shared" si="9"/>
        <v>0</v>
      </c>
      <c r="BL177" s="18" t="s">
        <v>158</v>
      </c>
      <c r="BM177" s="200" t="s">
        <v>2439</v>
      </c>
    </row>
    <row r="178" spans="1:65" s="2" customFormat="1" ht="58.5">
      <c r="A178" s="35"/>
      <c r="B178" s="36"/>
      <c r="C178" s="37"/>
      <c r="D178" s="204" t="s">
        <v>279</v>
      </c>
      <c r="E178" s="37"/>
      <c r="F178" s="246" t="s">
        <v>2440</v>
      </c>
      <c r="G178" s="37"/>
      <c r="H178" s="37"/>
      <c r="I178" s="247"/>
      <c r="J178" s="37"/>
      <c r="K178" s="37"/>
      <c r="L178" s="40"/>
      <c r="M178" s="248"/>
      <c r="N178" s="249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279</v>
      </c>
      <c r="AU178" s="18" t="s">
        <v>88</v>
      </c>
    </row>
    <row r="179" spans="1:65" s="12" customFormat="1" ht="22.9" customHeight="1">
      <c r="B179" s="172"/>
      <c r="C179" s="173"/>
      <c r="D179" s="174" t="s">
        <v>77</v>
      </c>
      <c r="E179" s="186" t="s">
        <v>158</v>
      </c>
      <c r="F179" s="186" t="s">
        <v>755</v>
      </c>
      <c r="G179" s="173"/>
      <c r="H179" s="173"/>
      <c r="I179" s="176"/>
      <c r="J179" s="187">
        <f>BK179</f>
        <v>0</v>
      </c>
      <c r="K179" s="173"/>
      <c r="L179" s="178"/>
      <c r="M179" s="179"/>
      <c r="N179" s="180"/>
      <c r="O179" s="180"/>
      <c r="P179" s="181">
        <f>SUM(P180:P181)</f>
        <v>0</v>
      </c>
      <c r="Q179" s="180"/>
      <c r="R179" s="181">
        <f>SUM(R180:R181)</f>
        <v>4.8719999999999999E-2</v>
      </c>
      <c r="S179" s="180"/>
      <c r="T179" s="182">
        <f>SUM(T180:T181)</f>
        <v>0</v>
      </c>
      <c r="AR179" s="183" t="s">
        <v>86</v>
      </c>
      <c r="AT179" s="184" t="s">
        <v>77</v>
      </c>
      <c r="AU179" s="184" t="s">
        <v>86</v>
      </c>
      <c r="AY179" s="183" t="s">
        <v>151</v>
      </c>
      <c r="BK179" s="185">
        <f>SUM(BK180:BK181)</f>
        <v>0</v>
      </c>
    </row>
    <row r="180" spans="1:65" s="2" customFormat="1" ht="66.75" customHeight="1">
      <c r="A180" s="35"/>
      <c r="B180" s="36"/>
      <c r="C180" s="188" t="s">
        <v>306</v>
      </c>
      <c r="D180" s="188" t="s">
        <v>154</v>
      </c>
      <c r="E180" s="189" t="s">
        <v>2441</v>
      </c>
      <c r="F180" s="190" t="s">
        <v>2442</v>
      </c>
      <c r="G180" s="191" t="s">
        <v>758</v>
      </c>
      <c r="H180" s="192">
        <v>1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43</v>
      </c>
      <c r="O180" s="72"/>
      <c r="P180" s="198">
        <f>O180*H180</f>
        <v>0</v>
      </c>
      <c r="Q180" s="198">
        <v>4.8719999999999999E-2</v>
      </c>
      <c r="R180" s="198">
        <f>Q180*H180</f>
        <v>4.8719999999999999E-2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158</v>
      </c>
      <c r="AT180" s="200" t="s">
        <v>154</v>
      </c>
      <c r="AU180" s="200" t="s">
        <v>88</v>
      </c>
      <c r="AY180" s="18" t="s">
        <v>151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86</v>
      </c>
      <c r="BK180" s="201">
        <f>ROUND(I180*H180,2)</f>
        <v>0</v>
      </c>
      <c r="BL180" s="18" t="s">
        <v>158</v>
      </c>
      <c r="BM180" s="200" t="s">
        <v>2443</v>
      </c>
    </row>
    <row r="181" spans="1:65" s="2" customFormat="1" ht="19.5">
      <c r="A181" s="35"/>
      <c r="B181" s="36"/>
      <c r="C181" s="37"/>
      <c r="D181" s="204" t="s">
        <v>279</v>
      </c>
      <c r="E181" s="37"/>
      <c r="F181" s="246" t="s">
        <v>760</v>
      </c>
      <c r="G181" s="37"/>
      <c r="H181" s="37"/>
      <c r="I181" s="247"/>
      <c r="J181" s="37"/>
      <c r="K181" s="37"/>
      <c r="L181" s="40"/>
      <c r="M181" s="248"/>
      <c r="N181" s="24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279</v>
      </c>
      <c r="AU181" s="18" t="s">
        <v>88</v>
      </c>
    </row>
    <row r="182" spans="1:65" s="12" customFormat="1" ht="22.9" customHeight="1">
      <c r="B182" s="172"/>
      <c r="C182" s="173"/>
      <c r="D182" s="174" t="s">
        <v>77</v>
      </c>
      <c r="E182" s="186" t="s">
        <v>176</v>
      </c>
      <c r="F182" s="186" t="s">
        <v>761</v>
      </c>
      <c r="G182" s="173"/>
      <c r="H182" s="173"/>
      <c r="I182" s="176"/>
      <c r="J182" s="187">
        <f>BK182</f>
        <v>0</v>
      </c>
      <c r="K182" s="173"/>
      <c r="L182" s="178"/>
      <c r="M182" s="179"/>
      <c r="N182" s="180"/>
      <c r="O182" s="180"/>
      <c r="P182" s="181">
        <f>SUM(P183:P188)</f>
        <v>0</v>
      </c>
      <c r="Q182" s="180"/>
      <c r="R182" s="181">
        <f>SUM(R183:R188)</f>
        <v>22.841280000000001</v>
      </c>
      <c r="S182" s="180"/>
      <c r="T182" s="182">
        <f>SUM(T183:T188)</f>
        <v>0</v>
      </c>
      <c r="AR182" s="183" t="s">
        <v>86</v>
      </c>
      <c r="AT182" s="184" t="s">
        <v>77</v>
      </c>
      <c r="AU182" s="184" t="s">
        <v>86</v>
      </c>
      <c r="AY182" s="183" t="s">
        <v>151</v>
      </c>
      <c r="BK182" s="185">
        <f>SUM(BK183:BK188)</f>
        <v>0</v>
      </c>
    </row>
    <row r="183" spans="1:65" s="2" customFormat="1" ht="21.75" customHeight="1">
      <c r="A183" s="35"/>
      <c r="B183" s="36"/>
      <c r="C183" s="188" t="s">
        <v>310</v>
      </c>
      <c r="D183" s="188" t="s">
        <v>154</v>
      </c>
      <c r="E183" s="189" t="s">
        <v>762</v>
      </c>
      <c r="F183" s="190" t="s">
        <v>763</v>
      </c>
      <c r="G183" s="191" t="s">
        <v>183</v>
      </c>
      <c r="H183" s="192">
        <v>84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43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158</v>
      </c>
      <c r="AT183" s="200" t="s">
        <v>154</v>
      </c>
      <c r="AU183" s="200" t="s">
        <v>88</v>
      </c>
      <c r="AY183" s="18" t="s">
        <v>151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86</v>
      </c>
      <c r="BK183" s="201">
        <f>ROUND(I183*H183,2)</f>
        <v>0</v>
      </c>
      <c r="BL183" s="18" t="s">
        <v>158</v>
      </c>
      <c r="BM183" s="200" t="s">
        <v>2444</v>
      </c>
    </row>
    <row r="184" spans="1:65" s="2" customFormat="1" ht="21.75" customHeight="1">
      <c r="A184" s="35"/>
      <c r="B184" s="36"/>
      <c r="C184" s="188" t="s">
        <v>314</v>
      </c>
      <c r="D184" s="188" t="s">
        <v>154</v>
      </c>
      <c r="E184" s="189" t="s">
        <v>2445</v>
      </c>
      <c r="F184" s="190" t="s">
        <v>2446</v>
      </c>
      <c r="G184" s="191" t="s">
        <v>183</v>
      </c>
      <c r="H184" s="192">
        <v>84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43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158</v>
      </c>
      <c r="AT184" s="200" t="s">
        <v>154</v>
      </c>
      <c r="AU184" s="200" t="s">
        <v>88</v>
      </c>
      <c r="AY184" s="18" t="s">
        <v>151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86</v>
      </c>
      <c r="BK184" s="201">
        <f>ROUND(I184*H184,2)</f>
        <v>0</v>
      </c>
      <c r="BL184" s="18" t="s">
        <v>158</v>
      </c>
      <c r="BM184" s="200" t="s">
        <v>2447</v>
      </c>
    </row>
    <row r="185" spans="1:65" s="2" customFormat="1" ht="21.75" customHeight="1">
      <c r="A185" s="35"/>
      <c r="B185" s="36"/>
      <c r="C185" s="188" t="s">
        <v>319</v>
      </c>
      <c r="D185" s="188" t="s">
        <v>154</v>
      </c>
      <c r="E185" s="189" t="s">
        <v>2448</v>
      </c>
      <c r="F185" s="190" t="s">
        <v>2449</v>
      </c>
      <c r="G185" s="191" t="s">
        <v>183</v>
      </c>
      <c r="H185" s="192">
        <v>84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43</v>
      </c>
      <c r="O185" s="72"/>
      <c r="P185" s="198">
        <f>O185*H185</f>
        <v>0</v>
      </c>
      <c r="Q185" s="198">
        <v>0.10362</v>
      </c>
      <c r="R185" s="198">
        <f>Q185*H185</f>
        <v>8.7040800000000011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158</v>
      </c>
      <c r="AT185" s="200" t="s">
        <v>154</v>
      </c>
      <c r="AU185" s="200" t="s">
        <v>88</v>
      </c>
      <c r="AY185" s="18" t="s">
        <v>151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86</v>
      </c>
      <c r="BK185" s="201">
        <f>ROUND(I185*H185,2)</f>
        <v>0</v>
      </c>
      <c r="BL185" s="18" t="s">
        <v>158</v>
      </c>
      <c r="BM185" s="200" t="s">
        <v>2450</v>
      </c>
    </row>
    <row r="186" spans="1:65" s="13" customFormat="1" ht="11.25">
      <c r="B186" s="202"/>
      <c r="C186" s="203"/>
      <c r="D186" s="204" t="s">
        <v>160</v>
      </c>
      <c r="E186" s="205" t="s">
        <v>1</v>
      </c>
      <c r="F186" s="206" t="s">
        <v>2451</v>
      </c>
      <c r="G186" s="203"/>
      <c r="H186" s="207">
        <v>84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160</v>
      </c>
      <c r="AU186" s="213" t="s">
        <v>88</v>
      </c>
      <c r="AV186" s="13" t="s">
        <v>88</v>
      </c>
      <c r="AW186" s="13" t="s">
        <v>34</v>
      </c>
      <c r="AX186" s="13" t="s">
        <v>86</v>
      </c>
      <c r="AY186" s="213" t="s">
        <v>151</v>
      </c>
    </row>
    <row r="187" spans="1:65" s="2" customFormat="1" ht="16.5" customHeight="1">
      <c r="A187" s="35"/>
      <c r="B187" s="36"/>
      <c r="C187" s="250" t="s">
        <v>323</v>
      </c>
      <c r="D187" s="250" t="s">
        <v>291</v>
      </c>
      <c r="E187" s="251" t="s">
        <v>2452</v>
      </c>
      <c r="F187" s="252" t="s">
        <v>2453</v>
      </c>
      <c r="G187" s="253" t="s">
        <v>183</v>
      </c>
      <c r="H187" s="254">
        <v>92.4</v>
      </c>
      <c r="I187" s="255"/>
      <c r="J187" s="256">
        <f>ROUND(I187*H187,2)</f>
        <v>0</v>
      </c>
      <c r="K187" s="257"/>
      <c r="L187" s="258"/>
      <c r="M187" s="259" t="s">
        <v>1</v>
      </c>
      <c r="N187" s="260" t="s">
        <v>43</v>
      </c>
      <c r="O187" s="72"/>
      <c r="P187" s="198">
        <f>O187*H187</f>
        <v>0</v>
      </c>
      <c r="Q187" s="198">
        <v>0.153</v>
      </c>
      <c r="R187" s="198">
        <f>Q187*H187</f>
        <v>14.1372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190</v>
      </c>
      <c r="AT187" s="200" t="s">
        <v>291</v>
      </c>
      <c r="AU187" s="200" t="s">
        <v>88</v>
      </c>
      <c r="AY187" s="18" t="s">
        <v>151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86</v>
      </c>
      <c r="BK187" s="201">
        <f>ROUND(I187*H187,2)</f>
        <v>0</v>
      </c>
      <c r="BL187" s="18" t="s">
        <v>158</v>
      </c>
      <c r="BM187" s="200" t="s">
        <v>2454</v>
      </c>
    </row>
    <row r="188" spans="1:65" s="13" customFormat="1" ht="11.25">
      <c r="B188" s="202"/>
      <c r="C188" s="203"/>
      <c r="D188" s="204" t="s">
        <v>160</v>
      </c>
      <c r="E188" s="203"/>
      <c r="F188" s="206" t="s">
        <v>2455</v>
      </c>
      <c r="G188" s="203"/>
      <c r="H188" s="207">
        <v>92.4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160</v>
      </c>
      <c r="AU188" s="213" t="s">
        <v>88</v>
      </c>
      <c r="AV188" s="13" t="s">
        <v>88</v>
      </c>
      <c r="AW188" s="13" t="s">
        <v>4</v>
      </c>
      <c r="AX188" s="13" t="s">
        <v>86</v>
      </c>
      <c r="AY188" s="213" t="s">
        <v>151</v>
      </c>
    </row>
    <row r="189" spans="1:65" s="12" customFormat="1" ht="22.9" customHeight="1">
      <c r="B189" s="172"/>
      <c r="C189" s="173"/>
      <c r="D189" s="174" t="s">
        <v>77</v>
      </c>
      <c r="E189" s="186" t="s">
        <v>180</v>
      </c>
      <c r="F189" s="186" t="s">
        <v>185</v>
      </c>
      <c r="G189" s="173"/>
      <c r="H189" s="173"/>
      <c r="I189" s="176"/>
      <c r="J189" s="187">
        <f>BK189</f>
        <v>0</v>
      </c>
      <c r="K189" s="173"/>
      <c r="L189" s="178"/>
      <c r="M189" s="179"/>
      <c r="N189" s="180"/>
      <c r="O189" s="180"/>
      <c r="P189" s="181">
        <f>SUM(P190:P191)</f>
        <v>0</v>
      </c>
      <c r="Q189" s="180"/>
      <c r="R189" s="181">
        <f>SUM(R190:R191)</f>
        <v>5.6497999999999999</v>
      </c>
      <c r="S189" s="180"/>
      <c r="T189" s="182">
        <f>SUM(T190:T191)</f>
        <v>0</v>
      </c>
      <c r="AR189" s="183" t="s">
        <v>86</v>
      </c>
      <c r="AT189" s="184" t="s">
        <v>77</v>
      </c>
      <c r="AU189" s="184" t="s">
        <v>86</v>
      </c>
      <c r="AY189" s="183" t="s">
        <v>151</v>
      </c>
      <c r="BK189" s="185">
        <f>SUM(BK190:BK191)</f>
        <v>0</v>
      </c>
    </row>
    <row r="190" spans="1:65" s="2" customFormat="1" ht="21.75" customHeight="1">
      <c r="A190" s="35"/>
      <c r="B190" s="36"/>
      <c r="C190" s="188" t="s">
        <v>327</v>
      </c>
      <c r="D190" s="188" t="s">
        <v>154</v>
      </c>
      <c r="E190" s="189" t="s">
        <v>2456</v>
      </c>
      <c r="F190" s="190" t="s">
        <v>2457</v>
      </c>
      <c r="G190" s="191" t="s">
        <v>183</v>
      </c>
      <c r="H190" s="192">
        <v>20.5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43</v>
      </c>
      <c r="O190" s="72"/>
      <c r="P190" s="198">
        <f>O190*H190</f>
        <v>0</v>
      </c>
      <c r="Q190" s="198">
        <v>0.27560000000000001</v>
      </c>
      <c r="R190" s="198">
        <f>Q190*H190</f>
        <v>5.6497999999999999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158</v>
      </c>
      <c r="AT190" s="200" t="s">
        <v>154</v>
      </c>
      <c r="AU190" s="200" t="s">
        <v>88</v>
      </c>
      <c r="AY190" s="18" t="s">
        <v>151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86</v>
      </c>
      <c r="BK190" s="201">
        <f>ROUND(I190*H190,2)</f>
        <v>0</v>
      </c>
      <c r="BL190" s="18" t="s">
        <v>158</v>
      </c>
      <c r="BM190" s="200" t="s">
        <v>2458</v>
      </c>
    </row>
    <row r="191" spans="1:65" s="13" customFormat="1" ht="11.25">
      <c r="B191" s="202"/>
      <c r="C191" s="203"/>
      <c r="D191" s="204" t="s">
        <v>160</v>
      </c>
      <c r="E191" s="205" t="s">
        <v>1</v>
      </c>
      <c r="F191" s="206" t="s">
        <v>2459</v>
      </c>
      <c r="G191" s="203"/>
      <c r="H191" s="207">
        <v>20.5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160</v>
      </c>
      <c r="AU191" s="213" t="s">
        <v>88</v>
      </c>
      <c r="AV191" s="13" t="s">
        <v>88</v>
      </c>
      <c r="AW191" s="13" t="s">
        <v>34</v>
      </c>
      <c r="AX191" s="13" t="s">
        <v>86</v>
      </c>
      <c r="AY191" s="213" t="s">
        <v>151</v>
      </c>
    </row>
    <row r="192" spans="1:65" s="12" customFormat="1" ht="22.9" customHeight="1">
      <c r="B192" s="172"/>
      <c r="C192" s="173"/>
      <c r="D192" s="174" t="s">
        <v>77</v>
      </c>
      <c r="E192" s="186" t="s">
        <v>190</v>
      </c>
      <c r="F192" s="186" t="s">
        <v>281</v>
      </c>
      <c r="G192" s="173"/>
      <c r="H192" s="173"/>
      <c r="I192" s="176"/>
      <c r="J192" s="187">
        <f>BK192</f>
        <v>0</v>
      </c>
      <c r="K192" s="173"/>
      <c r="L192" s="178"/>
      <c r="M192" s="179"/>
      <c r="N192" s="180"/>
      <c r="O192" s="180"/>
      <c r="P192" s="181">
        <f>SUM(P193:P195)</f>
        <v>0</v>
      </c>
      <c r="Q192" s="180"/>
      <c r="R192" s="181">
        <f>SUM(R193:R195)</f>
        <v>0</v>
      </c>
      <c r="S192" s="180"/>
      <c r="T192" s="182">
        <f>SUM(T193:T195)</f>
        <v>0</v>
      </c>
      <c r="AR192" s="183" t="s">
        <v>86</v>
      </c>
      <c r="AT192" s="184" t="s">
        <v>77</v>
      </c>
      <c r="AU192" s="184" t="s">
        <v>86</v>
      </c>
      <c r="AY192" s="183" t="s">
        <v>151</v>
      </c>
      <c r="BK192" s="185">
        <f>SUM(BK193:BK195)</f>
        <v>0</v>
      </c>
    </row>
    <row r="193" spans="1:65" s="2" customFormat="1" ht="33" customHeight="1">
      <c r="A193" s="35"/>
      <c r="B193" s="36"/>
      <c r="C193" s="188" t="s">
        <v>331</v>
      </c>
      <c r="D193" s="188" t="s">
        <v>154</v>
      </c>
      <c r="E193" s="189" t="s">
        <v>2460</v>
      </c>
      <c r="F193" s="190" t="s">
        <v>2461</v>
      </c>
      <c r="G193" s="191" t="s">
        <v>213</v>
      </c>
      <c r="H193" s="192">
        <v>60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43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158</v>
      </c>
      <c r="AT193" s="200" t="s">
        <v>154</v>
      </c>
      <c r="AU193" s="200" t="s">
        <v>88</v>
      </c>
      <c r="AY193" s="18" t="s">
        <v>151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86</v>
      </c>
      <c r="BK193" s="201">
        <f>ROUND(I193*H193,2)</f>
        <v>0</v>
      </c>
      <c r="BL193" s="18" t="s">
        <v>158</v>
      </c>
      <c r="BM193" s="200" t="s">
        <v>2462</v>
      </c>
    </row>
    <row r="194" spans="1:65" s="13" customFormat="1" ht="11.25">
      <c r="B194" s="202"/>
      <c r="C194" s="203"/>
      <c r="D194" s="204" t="s">
        <v>160</v>
      </c>
      <c r="E194" s="205" t="s">
        <v>1</v>
      </c>
      <c r="F194" s="206" t="s">
        <v>2463</v>
      </c>
      <c r="G194" s="203"/>
      <c r="H194" s="207">
        <v>60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160</v>
      </c>
      <c r="AU194" s="213" t="s">
        <v>88</v>
      </c>
      <c r="AV194" s="13" t="s">
        <v>88</v>
      </c>
      <c r="AW194" s="13" t="s">
        <v>34</v>
      </c>
      <c r="AX194" s="13" t="s">
        <v>78</v>
      </c>
      <c r="AY194" s="213" t="s">
        <v>151</v>
      </c>
    </row>
    <row r="195" spans="1:65" s="14" customFormat="1" ht="11.25">
      <c r="B195" s="214"/>
      <c r="C195" s="215"/>
      <c r="D195" s="204" t="s">
        <v>160</v>
      </c>
      <c r="E195" s="216" t="s">
        <v>1</v>
      </c>
      <c r="F195" s="217" t="s">
        <v>172</v>
      </c>
      <c r="G195" s="215"/>
      <c r="H195" s="218">
        <v>60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160</v>
      </c>
      <c r="AU195" s="224" t="s">
        <v>88</v>
      </c>
      <c r="AV195" s="14" t="s">
        <v>158</v>
      </c>
      <c r="AW195" s="14" t="s">
        <v>34</v>
      </c>
      <c r="AX195" s="14" t="s">
        <v>86</v>
      </c>
      <c r="AY195" s="224" t="s">
        <v>151</v>
      </c>
    </row>
    <row r="196" spans="1:65" s="12" customFormat="1" ht="22.9" customHeight="1">
      <c r="B196" s="172"/>
      <c r="C196" s="173"/>
      <c r="D196" s="174" t="s">
        <v>77</v>
      </c>
      <c r="E196" s="186" t="s">
        <v>194</v>
      </c>
      <c r="F196" s="186" t="s">
        <v>790</v>
      </c>
      <c r="G196" s="173"/>
      <c r="H196" s="173"/>
      <c r="I196" s="176"/>
      <c r="J196" s="187">
        <f>BK196</f>
        <v>0</v>
      </c>
      <c r="K196" s="173"/>
      <c r="L196" s="178"/>
      <c r="M196" s="179"/>
      <c r="N196" s="180"/>
      <c r="O196" s="180"/>
      <c r="P196" s="181">
        <f>SUM(P197:P223)</f>
        <v>0</v>
      </c>
      <c r="Q196" s="180"/>
      <c r="R196" s="181">
        <f>SUM(R197:R223)</f>
        <v>3.8553960000000003</v>
      </c>
      <c r="S196" s="180"/>
      <c r="T196" s="182">
        <f>SUM(T197:T223)</f>
        <v>11.850240000000001</v>
      </c>
      <c r="AR196" s="183" t="s">
        <v>86</v>
      </c>
      <c r="AT196" s="184" t="s">
        <v>77</v>
      </c>
      <c r="AU196" s="184" t="s">
        <v>86</v>
      </c>
      <c r="AY196" s="183" t="s">
        <v>151</v>
      </c>
      <c r="BK196" s="185">
        <f>SUM(BK197:BK223)</f>
        <v>0</v>
      </c>
    </row>
    <row r="197" spans="1:65" s="2" customFormat="1" ht="21.75" customHeight="1">
      <c r="A197" s="35"/>
      <c r="B197" s="36"/>
      <c r="C197" s="188" t="s">
        <v>336</v>
      </c>
      <c r="D197" s="188" t="s">
        <v>154</v>
      </c>
      <c r="E197" s="189" t="s">
        <v>2464</v>
      </c>
      <c r="F197" s="190" t="s">
        <v>2465</v>
      </c>
      <c r="G197" s="191" t="s">
        <v>213</v>
      </c>
      <c r="H197" s="192">
        <v>6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43</v>
      </c>
      <c r="O197" s="72"/>
      <c r="P197" s="198">
        <f>O197*H197</f>
        <v>0</v>
      </c>
      <c r="Q197" s="198">
        <v>0.20219000000000001</v>
      </c>
      <c r="R197" s="198">
        <f>Q197*H197</f>
        <v>1.2131400000000001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158</v>
      </c>
      <c r="AT197" s="200" t="s">
        <v>154</v>
      </c>
      <c r="AU197" s="200" t="s">
        <v>88</v>
      </c>
      <c r="AY197" s="18" t="s">
        <v>151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86</v>
      </c>
      <c r="BK197" s="201">
        <f>ROUND(I197*H197,2)</f>
        <v>0</v>
      </c>
      <c r="BL197" s="18" t="s">
        <v>158</v>
      </c>
      <c r="BM197" s="200" t="s">
        <v>2466</v>
      </c>
    </row>
    <row r="198" spans="1:65" s="13" customFormat="1" ht="11.25">
      <c r="B198" s="202"/>
      <c r="C198" s="203"/>
      <c r="D198" s="204" t="s">
        <v>160</v>
      </c>
      <c r="E198" s="205" t="s">
        <v>1</v>
      </c>
      <c r="F198" s="206" t="s">
        <v>1405</v>
      </c>
      <c r="G198" s="203"/>
      <c r="H198" s="207">
        <v>6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160</v>
      </c>
      <c r="AU198" s="213" t="s">
        <v>88</v>
      </c>
      <c r="AV198" s="13" t="s">
        <v>88</v>
      </c>
      <c r="AW198" s="13" t="s">
        <v>34</v>
      </c>
      <c r="AX198" s="13" t="s">
        <v>86</v>
      </c>
      <c r="AY198" s="213" t="s">
        <v>151</v>
      </c>
    </row>
    <row r="199" spans="1:65" s="2" customFormat="1" ht="21.75" customHeight="1">
      <c r="A199" s="35"/>
      <c r="B199" s="36"/>
      <c r="C199" s="250" t="s">
        <v>341</v>
      </c>
      <c r="D199" s="250" t="s">
        <v>291</v>
      </c>
      <c r="E199" s="251" t="s">
        <v>2467</v>
      </c>
      <c r="F199" s="252" t="s">
        <v>2468</v>
      </c>
      <c r="G199" s="253" t="s">
        <v>213</v>
      </c>
      <c r="H199" s="254">
        <v>6.12</v>
      </c>
      <c r="I199" s="255"/>
      <c r="J199" s="256">
        <f>ROUND(I199*H199,2)</f>
        <v>0</v>
      </c>
      <c r="K199" s="257"/>
      <c r="L199" s="258"/>
      <c r="M199" s="259" t="s">
        <v>1</v>
      </c>
      <c r="N199" s="260" t="s">
        <v>43</v>
      </c>
      <c r="O199" s="72"/>
      <c r="P199" s="198">
        <f>O199*H199</f>
        <v>0</v>
      </c>
      <c r="Q199" s="198">
        <v>4.8300000000000003E-2</v>
      </c>
      <c r="R199" s="198">
        <f>Q199*H199</f>
        <v>0.29559600000000003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190</v>
      </c>
      <c r="AT199" s="200" t="s">
        <v>291</v>
      </c>
      <c r="AU199" s="200" t="s">
        <v>88</v>
      </c>
      <c r="AY199" s="18" t="s">
        <v>151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86</v>
      </c>
      <c r="BK199" s="201">
        <f>ROUND(I199*H199,2)</f>
        <v>0</v>
      </c>
      <c r="BL199" s="18" t="s">
        <v>158</v>
      </c>
      <c r="BM199" s="200" t="s">
        <v>2469</v>
      </c>
    </row>
    <row r="200" spans="1:65" s="13" customFormat="1" ht="11.25">
      <c r="B200" s="202"/>
      <c r="C200" s="203"/>
      <c r="D200" s="204" t="s">
        <v>160</v>
      </c>
      <c r="E200" s="203"/>
      <c r="F200" s="206" t="s">
        <v>2470</v>
      </c>
      <c r="G200" s="203"/>
      <c r="H200" s="207">
        <v>6.12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160</v>
      </c>
      <c r="AU200" s="213" t="s">
        <v>88</v>
      </c>
      <c r="AV200" s="13" t="s">
        <v>88</v>
      </c>
      <c r="AW200" s="13" t="s">
        <v>4</v>
      </c>
      <c r="AX200" s="13" t="s">
        <v>86</v>
      </c>
      <c r="AY200" s="213" t="s">
        <v>151</v>
      </c>
    </row>
    <row r="201" spans="1:65" s="2" customFormat="1" ht="33" customHeight="1">
      <c r="A201" s="35"/>
      <c r="B201" s="36"/>
      <c r="C201" s="188" t="s">
        <v>345</v>
      </c>
      <c r="D201" s="188" t="s">
        <v>154</v>
      </c>
      <c r="E201" s="189" t="s">
        <v>2471</v>
      </c>
      <c r="F201" s="190" t="s">
        <v>2472</v>
      </c>
      <c r="G201" s="191" t="s">
        <v>213</v>
      </c>
      <c r="H201" s="192">
        <v>80.8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43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158</v>
      </c>
      <c r="AT201" s="200" t="s">
        <v>154</v>
      </c>
      <c r="AU201" s="200" t="s">
        <v>88</v>
      </c>
      <c r="AY201" s="18" t="s">
        <v>151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86</v>
      </c>
      <c r="BK201" s="201">
        <f>ROUND(I201*H201,2)</f>
        <v>0</v>
      </c>
      <c r="BL201" s="18" t="s">
        <v>158</v>
      </c>
      <c r="BM201" s="200" t="s">
        <v>2473</v>
      </c>
    </row>
    <row r="202" spans="1:65" s="13" customFormat="1" ht="11.25">
      <c r="B202" s="202"/>
      <c r="C202" s="203"/>
      <c r="D202" s="204" t="s">
        <v>160</v>
      </c>
      <c r="E202" s="205" t="s">
        <v>1</v>
      </c>
      <c r="F202" s="206" t="s">
        <v>2474</v>
      </c>
      <c r="G202" s="203"/>
      <c r="H202" s="207">
        <v>14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160</v>
      </c>
      <c r="AU202" s="213" t="s">
        <v>88</v>
      </c>
      <c r="AV202" s="13" t="s">
        <v>88</v>
      </c>
      <c r="AW202" s="13" t="s">
        <v>34</v>
      </c>
      <c r="AX202" s="13" t="s">
        <v>78</v>
      </c>
      <c r="AY202" s="213" t="s">
        <v>151</v>
      </c>
    </row>
    <row r="203" spans="1:65" s="13" customFormat="1" ht="11.25">
      <c r="B203" s="202"/>
      <c r="C203" s="203"/>
      <c r="D203" s="204" t="s">
        <v>160</v>
      </c>
      <c r="E203" s="205" t="s">
        <v>1</v>
      </c>
      <c r="F203" s="206" t="s">
        <v>2475</v>
      </c>
      <c r="G203" s="203"/>
      <c r="H203" s="207">
        <v>54.5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160</v>
      </c>
      <c r="AU203" s="213" t="s">
        <v>88</v>
      </c>
      <c r="AV203" s="13" t="s">
        <v>88</v>
      </c>
      <c r="AW203" s="13" t="s">
        <v>34</v>
      </c>
      <c r="AX203" s="13" t="s">
        <v>78</v>
      </c>
      <c r="AY203" s="213" t="s">
        <v>151</v>
      </c>
    </row>
    <row r="204" spans="1:65" s="13" customFormat="1" ht="11.25">
      <c r="B204" s="202"/>
      <c r="C204" s="203"/>
      <c r="D204" s="204" t="s">
        <v>160</v>
      </c>
      <c r="E204" s="205" t="s">
        <v>1</v>
      </c>
      <c r="F204" s="206" t="s">
        <v>2476</v>
      </c>
      <c r="G204" s="203"/>
      <c r="H204" s="207">
        <v>12.3</v>
      </c>
      <c r="I204" s="208"/>
      <c r="J204" s="203"/>
      <c r="K204" s="203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160</v>
      </c>
      <c r="AU204" s="213" t="s">
        <v>88</v>
      </c>
      <c r="AV204" s="13" t="s">
        <v>88</v>
      </c>
      <c r="AW204" s="13" t="s">
        <v>34</v>
      </c>
      <c r="AX204" s="13" t="s">
        <v>78</v>
      </c>
      <c r="AY204" s="213" t="s">
        <v>151</v>
      </c>
    </row>
    <row r="205" spans="1:65" s="14" customFormat="1" ht="11.25">
      <c r="B205" s="214"/>
      <c r="C205" s="215"/>
      <c r="D205" s="204" t="s">
        <v>160</v>
      </c>
      <c r="E205" s="216" t="s">
        <v>1</v>
      </c>
      <c r="F205" s="217" t="s">
        <v>172</v>
      </c>
      <c r="G205" s="215"/>
      <c r="H205" s="218">
        <v>80.8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160</v>
      </c>
      <c r="AU205" s="224" t="s">
        <v>88</v>
      </c>
      <c r="AV205" s="14" t="s">
        <v>158</v>
      </c>
      <c r="AW205" s="14" t="s">
        <v>34</v>
      </c>
      <c r="AX205" s="14" t="s">
        <v>86</v>
      </c>
      <c r="AY205" s="224" t="s">
        <v>151</v>
      </c>
    </row>
    <row r="206" spans="1:65" s="2" customFormat="1" ht="16.5" customHeight="1">
      <c r="A206" s="35"/>
      <c r="B206" s="36"/>
      <c r="C206" s="250" t="s">
        <v>349</v>
      </c>
      <c r="D206" s="250" t="s">
        <v>291</v>
      </c>
      <c r="E206" s="251" t="s">
        <v>2477</v>
      </c>
      <c r="F206" s="252" t="s">
        <v>2478</v>
      </c>
      <c r="G206" s="253" t="s">
        <v>213</v>
      </c>
      <c r="H206" s="254">
        <v>12.3</v>
      </c>
      <c r="I206" s="255"/>
      <c r="J206" s="256">
        <f>ROUND(I206*H206,2)</f>
        <v>0</v>
      </c>
      <c r="K206" s="257"/>
      <c r="L206" s="258"/>
      <c r="M206" s="259" t="s">
        <v>1</v>
      </c>
      <c r="N206" s="260" t="s">
        <v>43</v>
      </c>
      <c r="O206" s="72"/>
      <c r="P206" s="198">
        <f>O206*H206</f>
        <v>0</v>
      </c>
      <c r="Q206" s="198">
        <v>4.4999999999999998E-2</v>
      </c>
      <c r="R206" s="198">
        <f>Q206*H206</f>
        <v>0.55349999999999999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190</v>
      </c>
      <c r="AT206" s="200" t="s">
        <v>291</v>
      </c>
      <c r="AU206" s="200" t="s">
        <v>88</v>
      </c>
      <c r="AY206" s="18" t="s">
        <v>151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86</v>
      </c>
      <c r="BK206" s="201">
        <f>ROUND(I206*H206,2)</f>
        <v>0</v>
      </c>
      <c r="BL206" s="18" t="s">
        <v>158</v>
      </c>
      <c r="BM206" s="200" t="s">
        <v>2479</v>
      </c>
    </row>
    <row r="207" spans="1:65" s="13" customFormat="1" ht="11.25">
      <c r="B207" s="202"/>
      <c r="C207" s="203"/>
      <c r="D207" s="204" t="s">
        <v>160</v>
      </c>
      <c r="E207" s="205" t="s">
        <v>1</v>
      </c>
      <c r="F207" s="206" t="s">
        <v>2476</v>
      </c>
      <c r="G207" s="203"/>
      <c r="H207" s="207">
        <v>12.3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160</v>
      </c>
      <c r="AU207" s="213" t="s">
        <v>88</v>
      </c>
      <c r="AV207" s="13" t="s">
        <v>88</v>
      </c>
      <c r="AW207" s="13" t="s">
        <v>34</v>
      </c>
      <c r="AX207" s="13" t="s">
        <v>86</v>
      </c>
      <c r="AY207" s="213" t="s">
        <v>151</v>
      </c>
    </row>
    <row r="208" spans="1:65" s="2" customFormat="1" ht="16.5" customHeight="1">
      <c r="A208" s="35"/>
      <c r="B208" s="36"/>
      <c r="C208" s="250" t="s">
        <v>353</v>
      </c>
      <c r="D208" s="250" t="s">
        <v>291</v>
      </c>
      <c r="E208" s="251" t="s">
        <v>2480</v>
      </c>
      <c r="F208" s="252" t="s">
        <v>2481</v>
      </c>
      <c r="G208" s="253" t="s">
        <v>213</v>
      </c>
      <c r="H208" s="254">
        <v>68.5</v>
      </c>
      <c r="I208" s="255"/>
      <c r="J208" s="256">
        <f>ROUND(I208*H208,2)</f>
        <v>0</v>
      </c>
      <c r="K208" s="257"/>
      <c r="L208" s="258"/>
      <c r="M208" s="259" t="s">
        <v>1</v>
      </c>
      <c r="N208" s="260" t="s">
        <v>43</v>
      </c>
      <c r="O208" s="72"/>
      <c r="P208" s="198">
        <f>O208*H208</f>
        <v>0</v>
      </c>
      <c r="Q208" s="198">
        <v>2.4E-2</v>
      </c>
      <c r="R208" s="198">
        <f>Q208*H208</f>
        <v>1.6440000000000001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190</v>
      </c>
      <c r="AT208" s="200" t="s">
        <v>291</v>
      </c>
      <c r="AU208" s="200" t="s">
        <v>88</v>
      </c>
      <c r="AY208" s="18" t="s">
        <v>151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158</v>
      </c>
      <c r="BM208" s="200" t="s">
        <v>2482</v>
      </c>
    </row>
    <row r="209" spans="1:65" s="13" customFormat="1" ht="11.25">
      <c r="B209" s="202"/>
      <c r="C209" s="203"/>
      <c r="D209" s="204" t="s">
        <v>160</v>
      </c>
      <c r="E209" s="205" t="s">
        <v>1</v>
      </c>
      <c r="F209" s="206" t="s">
        <v>2475</v>
      </c>
      <c r="G209" s="203"/>
      <c r="H209" s="207">
        <v>54.5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160</v>
      </c>
      <c r="AU209" s="213" t="s">
        <v>88</v>
      </c>
      <c r="AV209" s="13" t="s">
        <v>88</v>
      </c>
      <c r="AW209" s="13" t="s">
        <v>34</v>
      </c>
      <c r="AX209" s="13" t="s">
        <v>78</v>
      </c>
      <c r="AY209" s="213" t="s">
        <v>151</v>
      </c>
    </row>
    <row r="210" spans="1:65" s="13" customFormat="1" ht="11.25">
      <c r="B210" s="202"/>
      <c r="C210" s="203"/>
      <c r="D210" s="204" t="s">
        <v>160</v>
      </c>
      <c r="E210" s="205" t="s">
        <v>1</v>
      </c>
      <c r="F210" s="206" t="s">
        <v>2474</v>
      </c>
      <c r="G210" s="203"/>
      <c r="H210" s="207">
        <v>14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160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151</v>
      </c>
    </row>
    <row r="211" spans="1:65" s="14" customFormat="1" ht="11.25">
      <c r="B211" s="214"/>
      <c r="C211" s="215"/>
      <c r="D211" s="204" t="s">
        <v>160</v>
      </c>
      <c r="E211" s="216" t="s">
        <v>1</v>
      </c>
      <c r="F211" s="217" t="s">
        <v>172</v>
      </c>
      <c r="G211" s="215"/>
      <c r="H211" s="218">
        <v>68.5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160</v>
      </c>
      <c r="AU211" s="224" t="s">
        <v>88</v>
      </c>
      <c r="AV211" s="14" t="s">
        <v>158</v>
      </c>
      <c r="AW211" s="14" t="s">
        <v>34</v>
      </c>
      <c r="AX211" s="14" t="s">
        <v>86</v>
      </c>
      <c r="AY211" s="224" t="s">
        <v>151</v>
      </c>
    </row>
    <row r="212" spans="1:65" s="2" customFormat="1" ht="33" customHeight="1">
      <c r="A212" s="35"/>
      <c r="B212" s="36"/>
      <c r="C212" s="188" t="s">
        <v>357</v>
      </c>
      <c r="D212" s="188" t="s">
        <v>154</v>
      </c>
      <c r="E212" s="189" t="s">
        <v>2483</v>
      </c>
      <c r="F212" s="190" t="s">
        <v>2484</v>
      </c>
      <c r="G212" s="191" t="s">
        <v>167</v>
      </c>
      <c r="H212" s="192">
        <v>1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43</v>
      </c>
      <c r="O212" s="72"/>
      <c r="P212" s="198">
        <f>O212*H212</f>
        <v>0</v>
      </c>
      <c r="Q212" s="198">
        <v>9.7159999999999996E-2</v>
      </c>
      <c r="R212" s="198">
        <f>Q212*H212</f>
        <v>9.7159999999999996E-2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158</v>
      </c>
      <c r="AT212" s="200" t="s">
        <v>154</v>
      </c>
      <c r="AU212" s="200" t="s">
        <v>88</v>
      </c>
      <c r="AY212" s="18" t="s">
        <v>151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86</v>
      </c>
      <c r="BK212" s="201">
        <f>ROUND(I212*H212,2)</f>
        <v>0</v>
      </c>
      <c r="BL212" s="18" t="s">
        <v>158</v>
      </c>
      <c r="BM212" s="200" t="s">
        <v>2485</v>
      </c>
    </row>
    <row r="213" spans="1:65" s="2" customFormat="1" ht="44.25" customHeight="1">
      <c r="A213" s="35"/>
      <c r="B213" s="36"/>
      <c r="C213" s="250" t="s">
        <v>361</v>
      </c>
      <c r="D213" s="250" t="s">
        <v>291</v>
      </c>
      <c r="E213" s="251" t="s">
        <v>2486</v>
      </c>
      <c r="F213" s="252" t="s">
        <v>2487</v>
      </c>
      <c r="G213" s="253" t="s">
        <v>167</v>
      </c>
      <c r="H213" s="254">
        <v>1</v>
      </c>
      <c r="I213" s="255"/>
      <c r="J213" s="256">
        <f>ROUND(I213*H213,2)</f>
        <v>0</v>
      </c>
      <c r="K213" s="257"/>
      <c r="L213" s="258"/>
      <c r="M213" s="259" t="s">
        <v>1</v>
      </c>
      <c r="N213" s="260" t="s">
        <v>43</v>
      </c>
      <c r="O213" s="72"/>
      <c r="P213" s="198">
        <f>O213*H213</f>
        <v>0</v>
      </c>
      <c r="Q213" s="198">
        <v>5.1999999999999998E-2</v>
      </c>
      <c r="R213" s="198">
        <f>Q213*H213</f>
        <v>5.1999999999999998E-2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190</v>
      </c>
      <c r="AT213" s="200" t="s">
        <v>291</v>
      </c>
      <c r="AU213" s="200" t="s">
        <v>88</v>
      </c>
      <c r="AY213" s="18" t="s">
        <v>151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86</v>
      </c>
      <c r="BK213" s="201">
        <f>ROUND(I213*H213,2)</f>
        <v>0</v>
      </c>
      <c r="BL213" s="18" t="s">
        <v>158</v>
      </c>
      <c r="BM213" s="200" t="s">
        <v>2488</v>
      </c>
    </row>
    <row r="214" spans="1:65" s="2" customFormat="1" ht="16.5" customHeight="1">
      <c r="A214" s="35"/>
      <c r="B214" s="36"/>
      <c r="C214" s="188" t="s">
        <v>366</v>
      </c>
      <c r="D214" s="188" t="s">
        <v>154</v>
      </c>
      <c r="E214" s="189" t="s">
        <v>2489</v>
      </c>
      <c r="F214" s="190" t="s">
        <v>2490</v>
      </c>
      <c r="G214" s="191" t="s">
        <v>157</v>
      </c>
      <c r="H214" s="192">
        <v>4.1959999999999997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43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2.4</v>
      </c>
      <c r="T214" s="199">
        <f>S214*H214</f>
        <v>10.070399999999999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158</v>
      </c>
      <c r="AT214" s="200" t="s">
        <v>154</v>
      </c>
      <c r="AU214" s="200" t="s">
        <v>88</v>
      </c>
      <c r="AY214" s="18" t="s">
        <v>151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86</v>
      </c>
      <c r="BK214" s="201">
        <f>ROUND(I214*H214,2)</f>
        <v>0</v>
      </c>
      <c r="BL214" s="18" t="s">
        <v>158</v>
      </c>
      <c r="BM214" s="200" t="s">
        <v>2491</v>
      </c>
    </row>
    <row r="215" spans="1:65" s="13" customFormat="1" ht="11.25">
      <c r="B215" s="202"/>
      <c r="C215" s="203"/>
      <c r="D215" s="204" t="s">
        <v>160</v>
      </c>
      <c r="E215" s="205" t="s">
        <v>1</v>
      </c>
      <c r="F215" s="206" t="s">
        <v>2492</v>
      </c>
      <c r="G215" s="203"/>
      <c r="H215" s="207">
        <v>2.5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160</v>
      </c>
      <c r="AU215" s="213" t="s">
        <v>88</v>
      </c>
      <c r="AV215" s="13" t="s">
        <v>88</v>
      </c>
      <c r="AW215" s="13" t="s">
        <v>34</v>
      </c>
      <c r="AX215" s="13" t="s">
        <v>78</v>
      </c>
      <c r="AY215" s="213" t="s">
        <v>151</v>
      </c>
    </row>
    <row r="216" spans="1:65" s="13" customFormat="1" ht="11.25">
      <c r="B216" s="202"/>
      <c r="C216" s="203"/>
      <c r="D216" s="204" t="s">
        <v>160</v>
      </c>
      <c r="E216" s="205" t="s">
        <v>1</v>
      </c>
      <c r="F216" s="206" t="s">
        <v>2493</v>
      </c>
      <c r="G216" s="203"/>
      <c r="H216" s="207">
        <v>1.696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160</v>
      </c>
      <c r="AU216" s="213" t="s">
        <v>88</v>
      </c>
      <c r="AV216" s="13" t="s">
        <v>88</v>
      </c>
      <c r="AW216" s="13" t="s">
        <v>34</v>
      </c>
      <c r="AX216" s="13" t="s">
        <v>78</v>
      </c>
      <c r="AY216" s="213" t="s">
        <v>151</v>
      </c>
    </row>
    <row r="217" spans="1:65" s="14" customFormat="1" ht="11.25">
      <c r="B217" s="214"/>
      <c r="C217" s="215"/>
      <c r="D217" s="204" t="s">
        <v>160</v>
      </c>
      <c r="E217" s="216" t="s">
        <v>1</v>
      </c>
      <c r="F217" s="217" t="s">
        <v>172</v>
      </c>
      <c r="G217" s="215"/>
      <c r="H217" s="218">
        <v>4.1959999999999997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160</v>
      </c>
      <c r="AU217" s="224" t="s">
        <v>88</v>
      </c>
      <c r="AV217" s="14" t="s">
        <v>158</v>
      </c>
      <c r="AW217" s="14" t="s">
        <v>34</v>
      </c>
      <c r="AX217" s="14" t="s">
        <v>86</v>
      </c>
      <c r="AY217" s="224" t="s">
        <v>151</v>
      </c>
    </row>
    <row r="218" spans="1:65" s="2" customFormat="1" ht="21.75" customHeight="1">
      <c r="A218" s="35"/>
      <c r="B218" s="36"/>
      <c r="C218" s="188" t="s">
        <v>372</v>
      </c>
      <c r="D218" s="188" t="s">
        <v>154</v>
      </c>
      <c r="E218" s="189" t="s">
        <v>2494</v>
      </c>
      <c r="F218" s="190" t="s">
        <v>2495</v>
      </c>
      <c r="G218" s="191" t="s">
        <v>213</v>
      </c>
      <c r="H218" s="192">
        <v>12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43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0.06</v>
      </c>
      <c r="T218" s="199">
        <f>S218*H218</f>
        <v>0.72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158</v>
      </c>
      <c r="AT218" s="200" t="s">
        <v>154</v>
      </c>
      <c r="AU218" s="200" t="s">
        <v>88</v>
      </c>
      <c r="AY218" s="18" t="s">
        <v>151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86</v>
      </c>
      <c r="BK218" s="201">
        <f>ROUND(I218*H218,2)</f>
        <v>0</v>
      </c>
      <c r="BL218" s="18" t="s">
        <v>158</v>
      </c>
      <c r="BM218" s="200" t="s">
        <v>2496</v>
      </c>
    </row>
    <row r="219" spans="1:65" s="2" customFormat="1" ht="21.75" customHeight="1">
      <c r="A219" s="35"/>
      <c r="B219" s="36"/>
      <c r="C219" s="188" t="s">
        <v>377</v>
      </c>
      <c r="D219" s="188" t="s">
        <v>154</v>
      </c>
      <c r="E219" s="189" t="s">
        <v>2497</v>
      </c>
      <c r="F219" s="190" t="s">
        <v>2498</v>
      </c>
      <c r="G219" s="191" t="s">
        <v>167</v>
      </c>
      <c r="H219" s="192">
        <v>4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43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0.16500000000000001</v>
      </c>
      <c r="T219" s="199">
        <f>S219*H219</f>
        <v>0.66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158</v>
      </c>
      <c r="AT219" s="200" t="s">
        <v>154</v>
      </c>
      <c r="AU219" s="200" t="s">
        <v>88</v>
      </c>
      <c r="AY219" s="18" t="s">
        <v>151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86</v>
      </c>
      <c r="BK219" s="201">
        <f>ROUND(I219*H219,2)</f>
        <v>0</v>
      </c>
      <c r="BL219" s="18" t="s">
        <v>158</v>
      </c>
      <c r="BM219" s="200" t="s">
        <v>2499</v>
      </c>
    </row>
    <row r="220" spans="1:65" s="2" customFormat="1" ht="21.75" customHeight="1">
      <c r="A220" s="35"/>
      <c r="B220" s="36"/>
      <c r="C220" s="188" t="s">
        <v>383</v>
      </c>
      <c r="D220" s="188" t="s">
        <v>154</v>
      </c>
      <c r="E220" s="189" t="s">
        <v>2500</v>
      </c>
      <c r="F220" s="190" t="s">
        <v>2501</v>
      </c>
      <c r="G220" s="191" t="s">
        <v>213</v>
      </c>
      <c r="H220" s="192">
        <v>8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43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1.98E-3</v>
      </c>
      <c r="T220" s="199">
        <f>S220*H220</f>
        <v>1.584E-2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158</v>
      </c>
      <c r="AT220" s="200" t="s">
        <v>154</v>
      </c>
      <c r="AU220" s="200" t="s">
        <v>88</v>
      </c>
      <c r="AY220" s="18" t="s">
        <v>151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86</v>
      </c>
      <c r="BK220" s="201">
        <f>ROUND(I220*H220,2)</f>
        <v>0</v>
      </c>
      <c r="BL220" s="18" t="s">
        <v>158</v>
      </c>
      <c r="BM220" s="200" t="s">
        <v>2502</v>
      </c>
    </row>
    <row r="221" spans="1:65" s="2" customFormat="1" ht="21.75" customHeight="1">
      <c r="A221" s="35"/>
      <c r="B221" s="36"/>
      <c r="C221" s="188" t="s">
        <v>389</v>
      </c>
      <c r="D221" s="188" t="s">
        <v>154</v>
      </c>
      <c r="E221" s="189" t="s">
        <v>2503</v>
      </c>
      <c r="F221" s="190" t="s">
        <v>2504</v>
      </c>
      <c r="G221" s="191" t="s">
        <v>167</v>
      </c>
      <c r="H221" s="192">
        <v>2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43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0.192</v>
      </c>
      <c r="T221" s="199">
        <f>S221*H221</f>
        <v>0.38400000000000001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158</v>
      </c>
      <c r="AT221" s="200" t="s">
        <v>154</v>
      </c>
      <c r="AU221" s="200" t="s">
        <v>88</v>
      </c>
      <c r="AY221" s="18" t="s">
        <v>151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86</v>
      </c>
      <c r="BK221" s="201">
        <f>ROUND(I221*H221,2)</f>
        <v>0</v>
      </c>
      <c r="BL221" s="18" t="s">
        <v>158</v>
      </c>
      <c r="BM221" s="200" t="s">
        <v>2505</v>
      </c>
    </row>
    <row r="222" spans="1:65" s="2" customFormat="1" ht="16.5" customHeight="1">
      <c r="A222" s="35"/>
      <c r="B222" s="36"/>
      <c r="C222" s="188" t="s">
        <v>393</v>
      </c>
      <c r="D222" s="188" t="s">
        <v>154</v>
      </c>
      <c r="E222" s="189" t="s">
        <v>2506</v>
      </c>
      <c r="F222" s="190" t="s">
        <v>2507</v>
      </c>
      <c r="G222" s="191" t="s">
        <v>213</v>
      </c>
      <c r="H222" s="192">
        <v>10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43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158</v>
      </c>
      <c r="AT222" s="200" t="s">
        <v>154</v>
      </c>
      <c r="AU222" s="200" t="s">
        <v>88</v>
      </c>
      <c r="AY222" s="18" t="s">
        <v>151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86</v>
      </c>
      <c r="BK222" s="201">
        <f>ROUND(I222*H222,2)</f>
        <v>0</v>
      </c>
      <c r="BL222" s="18" t="s">
        <v>158</v>
      </c>
      <c r="BM222" s="200" t="s">
        <v>2508</v>
      </c>
    </row>
    <row r="223" spans="1:65" s="2" customFormat="1" ht="19.5">
      <c r="A223" s="35"/>
      <c r="B223" s="36"/>
      <c r="C223" s="37"/>
      <c r="D223" s="204" t="s">
        <v>279</v>
      </c>
      <c r="E223" s="37"/>
      <c r="F223" s="246" t="s">
        <v>2509</v>
      </c>
      <c r="G223" s="37"/>
      <c r="H223" s="37"/>
      <c r="I223" s="247"/>
      <c r="J223" s="37"/>
      <c r="K223" s="37"/>
      <c r="L223" s="40"/>
      <c r="M223" s="248"/>
      <c r="N223" s="249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279</v>
      </c>
      <c r="AU223" s="18" t="s">
        <v>88</v>
      </c>
    </row>
    <row r="224" spans="1:65" s="12" customFormat="1" ht="22.9" customHeight="1">
      <c r="B224" s="172"/>
      <c r="C224" s="173"/>
      <c r="D224" s="174" t="s">
        <v>77</v>
      </c>
      <c r="E224" s="186" t="s">
        <v>650</v>
      </c>
      <c r="F224" s="186" t="s">
        <v>414</v>
      </c>
      <c r="G224" s="173"/>
      <c r="H224" s="173"/>
      <c r="I224" s="176"/>
      <c r="J224" s="187">
        <f>BK224</f>
        <v>0</v>
      </c>
      <c r="K224" s="173"/>
      <c r="L224" s="178"/>
      <c r="M224" s="179"/>
      <c r="N224" s="180"/>
      <c r="O224" s="180"/>
      <c r="P224" s="181">
        <f>P225</f>
        <v>0</v>
      </c>
      <c r="Q224" s="180"/>
      <c r="R224" s="181">
        <f>R225</f>
        <v>0</v>
      </c>
      <c r="S224" s="180"/>
      <c r="T224" s="182">
        <f>T225</f>
        <v>0</v>
      </c>
      <c r="AR224" s="183" t="s">
        <v>86</v>
      </c>
      <c r="AT224" s="184" t="s">
        <v>77</v>
      </c>
      <c r="AU224" s="184" t="s">
        <v>86</v>
      </c>
      <c r="AY224" s="183" t="s">
        <v>151</v>
      </c>
      <c r="BK224" s="185">
        <f>BK225</f>
        <v>0</v>
      </c>
    </row>
    <row r="225" spans="1:65" s="2" customFormat="1" ht="21.75" customHeight="1">
      <c r="A225" s="35"/>
      <c r="B225" s="36"/>
      <c r="C225" s="188" t="s">
        <v>397</v>
      </c>
      <c r="D225" s="188" t="s">
        <v>154</v>
      </c>
      <c r="E225" s="189" t="s">
        <v>846</v>
      </c>
      <c r="F225" s="190" t="s">
        <v>847</v>
      </c>
      <c r="G225" s="191" t="s">
        <v>386</v>
      </c>
      <c r="H225" s="192">
        <v>123.65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43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158</v>
      </c>
      <c r="AT225" s="200" t="s">
        <v>154</v>
      </c>
      <c r="AU225" s="200" t="s">
        <v>88</v>
      </c>
      <c r="AY225" s="18" t="s">
        <v>151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86</v>
      </c>
      <c r="BK225" s="201">
        <f>ROUND(I225*H225,2)</f>
        <v>0</v>
      </c>
      <c r="BL225" s="18" t="s">
        <v>158</v>
      </c>
      <c r="BM225" s="200" t="s">
        <v>2510</v>
      </c>
    </row>
    <row r="226" spans="1:65" s="12" customFormat="1" ht="22.9" customHeight="1">
      <c r="B226" s="172"/>
      <c r="C226" s="173"/>
      <c r="D226" s="174" t="s">
        <v>77</v>
      </c>
      <c r="E226" s="186" t="s">
        <v>381</v>
      </c>
      <c r="F226" s="186" t="s">
        <v>382</v>
      </c>
      <c r="G226" s="173"/>
      <c r="H226" s="173"/>
      <c r="I226" s="176"/>
      <c r="J226" s="187">
        <f>BK226</f>
        <v>0</v>
      </c>
      <c r="K226" s="173"/>
      <c r="L226" s="178"/>
      <c r="M226" s="179"/>
      <c r="N226" s="180"/>
      <c r="O226" s="180"/>
      <c r="P226" s="181">
        <f>SUM(P227:P231)</f>
        <v>0</v>
      </c>
      <c r="Q226" s="180"/>
      <c r="R226" s="181">
        <f>SUM(R227:R231)</f>
        <v>0</v>
      </c>
      <c r="S226" s="180"/>
      <c r="T226" s="182">
        <f>SUM(T227:T231)</f>
        <v>0</v>
      </c>
      <c r="AR226" s="183" t="s">
        <v>86</v>
      </c>
      <c r="AT226" s="184" t="s">
        <v>77</v>
      </c>
      <c r="AU226" s="184" t="s">
        <v>86</v>
      </c>
      <c r="AY226" s="183" t="s">
        <v>151</v>
      </c>
      <c r="BK226" s="185">
        <f>SUM(BK227:BK231)</f>
        <v>0</v>
      </c>
    </row>
    <row r="227" spans="1:65" s="2" customFormat="1" ht="21.75" customHeight="1">
      <c r="A227" s="35"/>
      <c r="B227" s="36"/>
      <c r="C227" s="188" t="s">
        <v>402</v>
      </c>
      <c r="D227" s="188" t="s">
        <v>154</v>
      </c>
      <c r="E227" s="189" t="s">
        <v>394</v>
      </c>
      <c r="F227" s="190" t="s">
        <v>1535</v>
      </c>
      <c r="G227" s="191" t="s">
        <v>386</v>
      </c>
      <c r="H227" s="192">
        <v>164.34100000000001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158</v>
      </c>
      <c r="AT227" s="200" t="s">
        <v>154</v>
      </c>
      <c r="AU227" s="200" t="s">
        <v>88</v>
      </c>
      <c r="AY227" s="18" t="s">
        <v>151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86</v>
      </c>
      <c r="BK227" s="201">
        <f>ROUND(I227*H227,2)</f>
        <v>0</v>
      </c>
      <c r="BL227" s="18" t="s">
        <v>158</v>
      </c>
      <c r="BM227" s="200" t="s">
        <v>2511</v>
      </c>
    </row>
    <row r="228" spans="1:65" s="2" customFormat="1" ht="21.75" customHeight="1">
      <c r="A228" s="35"/>
      <c r="B228" s="36"/>
      <c r="C228" s="188" t="s">
        <v>409</v>
      </c>
      <c r="D228" s="188" t="s">
        <v>154</v>
      </c>
      <c r="E228" s="189" t="s">
        <v>398</v>
      </c>
      <c r="F228" s="190" t="s">
        <v>399</v>
      </c>
      <c r="G228" s="191" t="s">
        <v>386</v>
      </c>
      <c r="H228" s="192">
        <v>3122.4789999999998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43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158</v>
      </c>
      <c r="AT228" s="200" t="s">
        <v>154</v>
      </c>
      <c r="AU228" s="200" t="s">
        <v>88</v>
      </c>
      <c r="AY228" s="18" t="s">
        <v>151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86</v>
      </c>
      <c r="BK228" s="201">
        <f>ROUND(I228*H228,2)</f>
        <v>0</v>
      </c>
      <c r="BL228" s="18" t="s">
        <v>158</v>
      </c>
      <c r="BM228" s="200" t="s">
        <v>2512</v>
      </c>
    </row>
    <row r="229" spans="1:65" s="13" customFormat="1" ht="11.25">
      <c r="B229" s="202"/>
      <c r="C229" s="203"/>
      <c r="D229" s="204" t="s">
        <v>160</v>
      </c>
      <c r="E229" s="203"/>
      <c r="F229" s="206" t="s">
        <v>2513</v>
      </c>
      <c r="G229" s="203"/>
      <c r="H229" s="207">
        <v>3122.4789999999998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160</v>
      </c>
      <c r="AU229" s="213" t="s">
        <v>88</v>
      </c>
      <c r="AV229" s="13" t="s">
        <v>88</v>
      </c>
      <c r="AW229" s="13" t="s">
        <v>4</v>
      </c>
      <c r="AX229" s="13" t="s">
        <v>86</v>
      </c>
      <c r="AY229" s="213" t="s">
        <v>151</v>
      </c>
    </row>
    <row r="230" spans="1:65" s="2" customFormat="1" ht="33" customHeight="1">
      <c r="A230" s="35"/>
      <c r="B230" s="36"/>
      <c r="C230" s="188" t="s">
        <v>415</v>
      </c>
      <c r="D230" s="188" t="s">
        <v>154</v>
      </c>
      <c r="E230" s="189" t="s">
        <v>2514</v>
      </c>
      <c r="F230" s="190" t="s">
        <v>2515</v>
      </c>
      <c r="G230" s="191" t="s">
        <v>386</v>
      </c>
      <c r="H230" s="192">
        <v>32.741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43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158</v>
      </c>
      <c r="AT230" s="200" t="s">
        <v>154</v>
      </c>
      <c r="AU230" s="200" t="s">
        <v>88</v>
      </c>
      <c r="AY230" s="18" t="s">
        <v>151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86</v>
      </c>
      <c r="BK230" s="201">
        <f>ROUND(I230*H230,2)</f>
        <v>0</v>
      </c>
      <c r="BL230" s="18" t="s">
        <v>158</v>
      </c>
      <c r="BM230" s="200" t="s">
        <v>2516</v>
      </c>
    </row>
    <row r="231" spans="1:65" s="13" customFormat="1" ht="11.25">
      <c r="B231" s="202"/>
      <c r="C231" s="203"/>
      <c r="D231" s="204" t="s">
        <v>160</v>
      </c>
      <c r="E231" s="205" t="s">
        <v>1</v>
      </c>
      <c r="F231" s="206" t="s">
        <v>2517</v>
      </c>
      <c r="G231" s="203"/>
      <c r="H231" s="207">
        <v>32.741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160</v>
      </c>
      <c r="AU231" s="213" t="s">
        <v>88</v>
      </c>
      <c r="AV231" s="13" t="s">
        <v>88</v>
      </c>
      <c r="AW231" s="13" t="s">
        <v>34</v>
      </c>
      <c r="AX231" s="13" t="s">
        <v>86</v>
      </c>
      <c r="AY231" s="213" t="s">
        <v>151</v>
      </c>
    </row>
    <row r="232" spans="1:65" s="12" customFormat="1" ht="25.9" customHeight="1">
      <c r="B232" s="172"/>
      <c r="C232" s="173"/>
      <c r="D232" s="174" t="s">
        <v>77</v>
      </c>
      <c r="E232" s="175" t="s">
        <v>1255</v>
      </c>
      <c r="F232" s="175" t="s">
        <v>1256</v>
      </c>
      <c r="G232" s="173"/>
      <c r="H232" s="173"/>
      <c r="I232" s="176"/>
      <c r="J232" s="177">
        <f>BK232</f>
        <v>0</v>
      </c>
      <c r="K232" s="173"/>
      <c r="L232" s="178"/>
      <c r="M232" s="179"/>
      <c r="N232" s="180"/>
      <c r="O232" s="180"/>
      <c r="P232" s="181">
        <f>SUM(P233:P237)</f>
        <v>0</v>
      </c>
      <c r="Q232" s="180"/>
      <c r="R232" s="181">
        <f>SUM(R233:R237)</f>
        <v>0</v>
      </c>
      <c r="S232" s="180"/>
      <c r="T232" s="182">
        <f>SUM(T233:T237)</f>
        <v>0</v>
      </c>
      <c r="AR232" s="183" t="s">
        <v>86</v>
      </c>
      <c r="AT232" s="184" t="s">
        <v>77</v>
      </c>
      <c r="AU232" s="184" t="s">
        <v>78</v>
      </c>
      <c r="AY232" s="183" t="s">
        <v>151</v>
      </c>
      <c r="BK232" s="185">
        <f>SUM(BK233:BK237)</f>
        <v>0</v>
      </c>
    </row>
    <row r="233" spans="1:65" s="2" customFormat="1" ht="21.75" customHeight="1">
      <c r="A233" s="35"/>
      <c r="B233" s="36"/>
      <c r="C233" s="188" t="s">
        <v>423</v>
      </c>
      <c r="D233" s="188" t="s">
        <v>154</v>
      </c>
      <c r="E233" s="189" t="s">
        <v>2518</v>
      </c>
      <c r="F233" s="190" t="s">
        <v>2519</v>
      </c>
      <c r="G233" s="191" t="s">
        <v>167</v>
      </c>
      <c r="H233" s="192">
        <v>4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43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158</v>
      </c>
      <c r="AT233" s="200" t="s">
        <v>154</v>
      </c>
      <c r="AU233" s="200" t="s">
        <v>86</v>
      </c>
      <c r="AY233" s="18" t="s">
        <v>151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86</v>
      </c>
      <c r="BK233" s="201">
        <f>ROUND(I233*H233,2)</f>
        <v>0</v>
      </c>
      <c r="BL233" s="18" t="s">
        <v>158</v>
      </c>
      <c r="BM233" s="200" t="s">
        <v>2520</v>
      </c>
    </row>
    <row r="234" spans="1:65" s="2" customFormat="1" ht="58.5">
      <c r="A234" s="35"/>
      <c r="B234" s="36"/>
      <c r="C234" s="37"/>
      <c r="D234" s="204" t="s">
        <v>279</v>
      </c>
      <c r="E234" s="37"/>
      <c r="F234" s="246" t="s">
        <v>2521</v>
      </c>
      <c r="G234" s="37"/>
      <c r="H234" s="37"/>
      <c r="I234" s="247"/>
      <c r="J234" s="37"/>
      <c r="K234" s="37"/>
      <c r="L234" s="40"/>
      <c r="M234" s="248"/>
      <c r="N234" s="249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279</v>
      </c>
      <c r="AU234" s="18" t="s">
        <v>86</v>
      </c>
    </row>
    <row r="235" spans="1:65" s="2" customFormat="1" ht="21.75" customHeight="1">
      <c r="A235" s="35"/>
      <c r="B235" s="36"/>
      <c r="C235" s="188" t="s">
        <v>429</v>
      </c>
      <c r="D235" s="188" t="s">
        <v>154</v>
      </c>
      <c r="E235" s="189" t="s">
        <v>2522</v>
      </c>
      <c r="F235" s="190" t="s">
        <v>2523</v>
      </c>
      <c r="G235" s="191" t="s">
        <v>167</v>
      </c>
      <c r="H235" s="192">
        <v>2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43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158</v>
      </c>
      <c r="AT235" s="200" t="s">
        <v>154</v>
      </c>
      <c r="AU235" s="200" t="s">
        <v>86</v>
      </c>
      <c r="AY235" s="18" t="s">
        <v>151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86</v>
      </c>
      <c r="BK235" s="201">
        <f>ROUND(I235*H235,2)</f>
        <v>0</v>
      </c>
      <c r="BL235" s="18" t="s">
        <v>158</v>
      </c>
      <c r="BM235" s="200" t="s">
        <v>2524</v>
      </c>
    </row>
    <row r="236" spans="1:65" s="2" customFormat="1" ht="58.5">
      <c r="A236" s="35"/>
      <c r="B236" s="36"/>
      <c r="C236" s="37"/>
      <c r="D236" s="204" t="s">
        <v>279</v>
      </c>
      <c r="E236" s="37"/>
      <c r="F236" s="246" t="s">
        <v>2525</v>
      </c>
      <c r="G236" s="37"/>
      <c r="H236" s="37"/>
      <c r="I236" s="247"/>
      <c r="J236" s="37"/>
      <c r="K236" s="37"/>
      <c r="L236" s="40"/>
      <c r="M236" s="248"/>
      <c r="N236" s="249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279</v>
      </c>
      <c r="AU236" s="18" t="s">
        <v>86</v>
      </c>
    </row>
    <row r="237" spans="1:65" s="2" customFormat="1" ht="16.5" customHeight="1">
      <c r="A237" s="35"/>
      <c r="B237" s="36"/>
      <c r="C237" s="188" t="s">
        <v>433</v>
      </c>
      <c r="D237" s="188" t="s">
        <v>154</v>
      </c>
      <c r="E237" s="189" t="s">
        <v>1265</v>
      </c>
      <c r="F237" s="190" t="s">
        <v>2526</v>
      </c>
      <c r="G237" s="191" t="s">
        <v>299</v>
      </c>
      <c r="H237" s="192">
        <v>1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43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158</v>
      </c>
      <c r="AT237" s="200" t="s">
        <v>154</v>
      </c>
      <c r="AU237" s="200" t="s">
        <v>86</v>
      </c>
      <c r="AY237" s="18" t="s">
        <v>151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86</v>
      </c>
      <c r="BK237" s="201">
        <f>ROUND(I237*H237,2)</f>
        <v>0</v>
      </c>
      <c r="BL237" s="18" t="s">
        <v>158</v>
      </c>
      <c r="BM237" s="200" t="s">
        <v>2527</v>
      </c>
    </row>
    <row r="238" spans="1:65" s="12" customFormat="1" ht="25.9" customHeight="1">
      <c r="B238" s="172"/>
      <c r="C238" s="173"/>
      <c r="D238" s="174" t="s">
        <v>77</v>
      </c>
      <c r="E238" s="175" t="s">
        <v>419</v>
      </c>
      <c r="F238" s="175" t="s">
        <v>420</v>
      </c>
      <c r="G238" s="173"/>
      <c r="H238" s="173"/>
      <c r="I238" s="176"/>
      <c r="J238" s="177">
        <f>BK238</f>
        <v>0</v>
      </c>
      <c r="K238" s="173"/>
      <c r="L238" s="178"/>
      <c r="M238" s="179"/>
      <c r="N238" s="180"/>
      <c r="O238" s="180"/>
      <c r="P238" s="181">
        <f>P239+P247+P251</f>
        <v>0</v>
      </c>
      <c r="Q238" s="180"/>
      <c r="R238" s="181">
        <f>R239+R247+R251</f>
        <v>1.3049999999999999E-2</v>
      </c>
      <c r="S238" s="180"/>
      <c r="T238" s="182">
        <f>T239+T247+T251</f>
        <v>0.1</v>
      </c>
      <c r="AR238" s="183" t="s">
        <v>88</v>
      </c>
      <c r="AT238" s="184" t="s">
        <v>77</v>
      </c>
      <c r="AU238" s="184" t="s">
        <v>78</v>
      </c>
      <c r="AY238" s="183" t="s">
        <v>151</v>
      </c>
      <c r="BK238" s="185">
        <f>BK239+BK247+BK251</f>
        <v>0</v>
      </c>
    </row>
    <row r="239" spans="1:65" s="12" customFormat="1" ht="22.9" customHeight="1">
      <c r="B239" s="172"/>
      <c r="C239" s="173"/>
      <c r="D239" s="174" t="s">
        <v>77</v>
      </c>
      <c r="E239" s="186" t="s">
        <v>1547</v>
      </c>
      <c r="F239" s="186" t="s">
        <v>1548</v>
      </c>
      <c r="G239" s="173"/>
      <c r="H239" s="173"/>
      <c r="I239" s="176"/>
      <c r="J239" s="187">
        <f>BK239</f>
        <v>0</v>
      </c>
      <c r="K239" s="173"/>
      <c r="L239" s="178"/>
      <c r="M239" s="179"/>
      <c r="N239" s="180"/>
      <c r="O239" s="180"/>
      <c r="P239" s="181">
        <f>SUM(P240:P246)</f>
        <v>0</v>
      </c>
      <c r="Q239" s="180"/>
      <c r="R239" s="181">
        <f>SUM(R240:R246)</f>
        <v>1.2E-2</v>
      </c>
      <c r="S239" s="180"/>
      <c r="T239" s="182">
        <f>SUM(T240:T246)</f>
        <v>0</v>
      </c>
      <c r="AR239" s="183" t="s">
        <v>88</v>
      </c>
      <c r="AT239" s="184" t="s">
        <v>77</v>
      </c>
      <c r="AU239" s="184" t="s">
        <v>86</v>
      </c>
      <c r="AY239" s="183" t="s">
        <v>151</v>
      </c>
      <c r="BK239" s="185">
        <f>SUM(BK240:BK246)</f>
        <v>0</v>
      </c>
    </row>
    <row r="240" spans="1:65" s="2" customFormat="1" ht="33" customHeight="1">
      <c r="A240" s="35"/>
      <c r="B240" s="36"/>
      <c r="C240" s="188" t="s">
        <v>437</v>
      </c>
      <c r="D240" s="188" t="s">
        <v>154</v>
      </c>
      <c r="E240" s="189" t="s">
        <v>2528</v>
      </c>
      <c r="F240" s="190" t="s">
        <v>2529</v>
      </c>
      <c r="G240" s="191" t="s">
        <v>183</v>
      </c>
      <c r="H240" s="192">
        <v>75</v>
      </c>
      <c r="I240" s="193"/>
      <c r="J240" s="194">
        <f>ROUND(I240*H240,2)</f>
        <v>0</v>
      </c>
      <c r="K240" s="195"/>
      <c r="L240" s="40"/>
      <c r="M240" s="196" t="s">
        <v>1</v>
      </c>
      <c r="N240" s="197" t="s">
        <v>43</v>
      </c>
      <c r="O240" s="72"/>
      <c r="P240" s="198">
        <f>O240*H240</f>
        <v>0</v>
      </c>
      <c r="Q240" s="198">
        <v>0</v>
      </c>
      <c r="R240" s="198">
        <f>Q240*H240</f>
        <v>0</v>
      </c>
      <c r="S240" s="198">
        <v>0</v>
      </c>
      <c r="T240" s="19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0" t="s">
        <v>229</v>
      </c>
      <c r="AT240" s="200" t="s">
        <v>154</v>
      </c>
      <c r="AU240" s="200" t="s">
        <v>88</v>
      </c>
      <c r="AY240" s="18" t="s">
        <v>151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8" t="s">
        <v>86</v>
      </c>
      <c r="BK240" s="201">
        <f>ROUND(I240*H240,2)</f>
        <v>0</v>
      </c>
      <c r="BL240" s="18" t="s">
        <v>229</v>
      </c>
      <c r="BM240" s="200" t="s">
        <v>2530</v>
      </c>
    </row>
    <row r="241" spans="1:65" s="13" customFormat="1" ht="11.25">
      <c r="B241" s="202"/>
      <c r="C241" s="203"/>
      <c r="D241" s="204" t="s">
        <v>160</v>
      </c>
      <c r="E241" s="205" t="s">
        <v>1</v>
      </c>
      <c r="F241" s="206" t="s">
        <v>2531</v>
      </c>
      <c r="G241" s="203"/>
      <c r="H241" s="207">
        <v>75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160</v>
      </c>
      <c r="AU241" s="213" t="s">
        <v>88</v>
      </c>
      <c r="AV241" s="13" t="s">
        <v>88</v>
      </c>
      <c r="AW241" s="13" t="s">
        <v>34</v>
      </c>
      <c r="AX241" s="13" t="s">
        <v>78</v>
      </c>
      <c r="AY241" s="213" t="s">
        <v>151</v>
      </c>
    </row>
    <row r="242" spans="1:65" s="14" customFormat="1" ht="11.25">
      <c r="B242" s="214"/>
      <c r="C242" s="215"/>
      <c r="D242" s="204" t="s">
        <v>160</v>
      </c>
      <c r="E242" s="216" t="s">
        <v>1</v>
      </c>
      <c r="F242" s="217" t="s">
        <v>172</v>
      </c>
      <c r="G242" s="215"/>
      <c r="H242" s="218">
        <v>75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160</v>
      </c>
      <c r="AU242" s="224" t="s">
        <v>88</v>
      </c>
      <c r="AV242" s="14" t="s">
        <v>158</v>
      </c>
      <c r="AW242" s="14" t="s">
        <v>34</v>
      </c>
      <c r="AX242" s="14" t="s">
        <v>86</v>
      </c>
      <c r="AY242" s="224" t="s">
        <v>151</v>
      </c>
    </row>
    <row r="243" spans="1:65" s="2" customFormat="1" ht="21.75" customHeight="1">
      <c r="A243" s="35"/>
      <c r="B243" s="36"/>
      <c r="C243" s="188" t="s">
        <v>441</v>
      </c>
      <c r="D243" s="188" t="s">
        <v>154</v>
      </c>
      <c r="E243" s="189" t="s">
        <v>2532</v>
      </c>
      <c r="F243" s="190" t="s">
        <v>2533</v>
      </c>
      <c r="G243" s="191" t="s">
        <v>213</v>
      </c>
      <c r="H243" s="192">
        <v>75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43</v>
      </c>
      <c r="O243" s="72"/>
      <c r="P243" s="198">
        <f>O243*H243</f>
        <v>0</v>
      </c>
      <c r="Q243" s="198">
        <v>1.6000000000000001E-4</v>
      </c>
      <c r="R243" s="198">
        <f>Q243*H243</f>
        <v>1.2E-2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229</v>
      </c>
      <c r="AT243" s="200" t="s">
        <v>154</v>
      </c>
      <c r="AU243" s="200" t="s">
        <v>88</v>
      </c>
      <c r="AY243" s="18" t="s">
        <v>151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86</v>
      </c>
      <c r="BK243" s="201">
        <f>ROUND(I243*H243,2)</f>
        <v>0</v>
      </c>
      <c r="BL243" s="18" t="s">
        <v>229</v>
      </c>
      <c r="BM243" s="200" t="s">
        <v>2534</v>
      </c>
    </row>
    <row r="244" spans="1:65" s="13" customFormat="1" ht="11.25">
      <c r="B244" s="202"/>
      <c r="C244" s="203"/>
      <c r="D244" s="204" t="s">
        <v>160</v>
      </c>
      <c r="E244" s="205" t="s">
        <v>1</v>
      </c>
      <c r="F244" s="206" t="s">
        <v>2535</v>
      </c>
      <c r="G244" s="203"/>
      <c r="H244" s="207">
        <v>75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160</v>
      </c>
      <c r="AU244" s="213" t="s">
        <v>88</v>
      </c>
      <c r="AV244" s="13" t="s">
        <v>88</v>
      </c>
      <c r="AW244" s="13" t="s">
        <v>34</v>
      </c>
      <c r="AX244" s="13" t="s">
        <v>78</v>
      </c>
      <c r="AY244" s="213" t="s">
        <v>151</v>
      </c>
    </row>
    <row r="245" spans="1:65" s="14" customFormat="1" ht="11.25">
      <c r="B245" s="214"/>
      <c r="C245" s="215"/>
      <c r="D245" s="204" t="s">
        <v>160</v>
      </c>
      <c r="E245" s="216" t="s">
        <v>1</v>
      </c>
      <c r="F245" s="217" t="s">
        <v>172</v>
      </c>
      <c r="G245" s="215"/>
      <c r="H245" s="218">
        <v>75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160</v>
      </c>
      <c r="AU245" s="224" t="s">
        <v>88</v>
      </c>
      <c r="AV245" s="14" t="s">
        <v>158</v>
      </c>
      <c r="AW245" s="14" t="s">
        <v>34</v>
      </c>
      <c r="AX245" s="14" t="s">
        <v>86</v>
      </c>
      <c r="AY245" s="224" t="s">
        <v>151</v>
      </c>
    </row>
    <row r="246" spans="1:65" s="2" customFormat="1" ht="21.75" customHeight="1">
      <c r="A246" s="35"/>
      <c r="B246" s="36"/>
      <c r="C246" s="188" t="s">
        <v>445</v>
      </c>
      <c r="D246" s="188" t="s">
        <v>154</v>
      </c>
      <c r="E246" s="189" t="s">
        <v>2536</v>
      </c>
      <c r="F246" s="190" t="s">
        <v>2537</v>
      </c>
      <c r="G246" s="191" t="s">
        <v>508</v>
      </c>
      <c r="H246" s="261"/>
      <c r="I246" s="193"/>
      <c r="J246" s="194">
        <f>ROUND(I246*H246,2)</f>
        <v>0</v>
      </c>
      <c r="K246" s="195"/>
      <c r="L246" s="40"/>
      <c r="M246" s="196" t="s">
        <v>1</v>
      </c>
      <c r="N246" s="197" t="s">
        <v>43</v>
      </c>
      <c r="O246" s="72"/>
      <c r="P246" s="198">
        <f>O246*H246</f>
        <v>0</v>
      </c>
      <c r="Q246" s="198">
        <v>0</v>
      </c>
      <c r="R246" s="198">
        <f>Q246*H246</f>
        <v>0</v>
      </c>
      <c r="S246" s="198">
        <v>0</v>
      </c>
      <c r="T246" s="19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229</v>
      </c>
      <c r="AT246" s="200" t="s">
        <v>154</v>
      </c>
      <c r="AU246" s="200" t="s">
        <v>88</v>
      </c>
      <c r="AY246" s="18" t="s">
        <v>151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8" t="s">
        <v>86</v>
      </c>
      <c r="BK246" s="201">
        <f>ROUND(I246*H246,2)</f>
        <v>0</v>
      </c>
      <c r="BL246" s="18" t="s">
        <v>229</v>
      </c>
      <c r="BM246" s="200" t="s">
        <v>2538</v>
      </c>
    </row>
    <row r="247" spans="1:65" s="12" customFormat="1" ht="22.9" customHeight="1">
      <c r="B247" s="172"/>
      <c r="C247" s="173"/>
      <c r="D247" s="174" t="s">
        <v>77</v>
      </c>
      <c r="E247" s="186" t="s">
        <v>560</v>
      </c>
      <c r="F247" s="186" t="s">
        <v>561</v>
      </c>
      <c r="G247" s="173"/>
      <c r="H247" s="173"/>
      <c r="I247" s="176"/>
      <c r="J247" s="187">
        <f>BK247</f>
        <v>0</v>
      </c>
      <c r="K247" s="173"/>
      <c r="L247" s="178"/>
      <c r="M247" s="179"/>
      <c r="N247" s="180"/>
      <c r="O247" s="180"/>
      <c r="P247" s="181">
        <f>SUM(P248:P250)</f>
        <v>0</v>
      </c>
      <c r="Q247" s="180"/>
      <c r="R247" s="181">
        <f>SUM(R248:R250)</f>
        <v>5.0000000000000002E-5</v>
      </c>
      <c r="S247" s="180"/>
      <c r="T247" s="182">
        <f>SUM(T248:T250)</f>
        <v>0.1</v>
      </c>
      <c r="AR247" s="183" t="s">
        <v>88</v>
      </c>
      <c r="AT247" s="184" t="s">
        <v>77</v>
      </c>
      <c r="AU247" s="184" t="s">
        <v>86</v>
      </c>
      <c r="AY247" s="183" t="s">
        <v>151</v>
      </c>
      <c r="BK247" s="185">
        <f>SUM(BK248:BK250)</f>
        <v>0</v>
      </c>
    </row>
    <row r="248" spans="1:65" s="2" customFormat="1" ht="21.75" customHeight="1">
      <c r="A248" s="35"/>
      <c r="B248" s="36"/>
      <c r="C248" s="188" t="s">
        <v>450</v>
      </c>
      <c r="D248" s="188" t="s">
        <v>154</v>
      </c>
      <c r="E248" s="189" t="s">
        <v>2539</v>
      </c>
      <c r="F248" s="190" t="s">
        <v>2540</v>
      </c>
      <c r="G248" s="191" t="s">
        <v>299</v>
      </c>
      <c r="H248" s="192">
        <v>1</v>
      </c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43</v>
      </c>
      <c r="O248" s="72"/>
      <c r="P248" s="198">
        <f>O248*H248</f>
        <v>0</v>
      </c>
      <c r="Q248" s="198">
        <v>5.0000000000000002E-5</v>
      </c>
      <c r="R248" s="198">
        <f>Q248*H248</f>
        <v>5.0000000000000002E-5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229</v>
      </c>
      <c r="AT248" s="200" t="s">
        <v>154</v>
      </c>
      <c r="AU248" s="200" t="s">
        <v>88</v>
      </c>
      <c r="AY248" s="18" t="s">
        <v>151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8" t="s">
        <v>86</v>
      </c>
      <c r="BK248" s="201">
        <f>ROUND(I248*H248,2)</f>
        <v>0</v>
      </c>
      <c r="BL248" s="18" t="s">
        <v>229</v>
      </c>
      <c r="BM248" s="200" t="s">
        <v>2541</v>
      </c>
    </row>
    <row r="249" spans="1:65" s="2" customFormat="1" ht="16.5" customHeight="1">
      <c r="A249" s="35"/>
      <c r="B249" s="36"/>
      <c r="C249" s="188" t="s">
        <v>455</v>
      </c>
      <c r="D249" s="188" t="s">
        <v>154</v>
      </c>
      <c r="E249" s="189" t="s">
        <v>608</v>
      </c>
      <c r="F249" s="190" t="s">
        <v>2542</v>
      </c>
      <c r="G249" s="191" t="s">
        <v>610</v>
      </c>
      <c r="H249" s="192">
        <v>100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43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1E-3</v>
      </c>
      <c r="T249" s="199">
        <f>S249*H249</f>
        <v>0.1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229</v>
      </c>
      <c r="AT249" s="200" t="s">
        <v>154</v>
      </c>
      <c r="AU249" s="200" t="s">
        <v>88</v>
      </c>
      <c r="AY249" s="18" t="s">
        <v>151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86</v>
      </c>
      <c r="BK249" s="201">
        <f>ROUND(I249*H249,2)</f>
        <v>0</v>
      </c>
      <c r="BL249" s="18" t="s">
        <v>229</v>
      </c>
      <c r="BM249" s="200" t="s">
        <v>2543</v>
      </c>
    </row>
    <row r="250" spans="1:65" s="2" customFormat="1" ht="21.75" customHeight="1">
      <c r="A250" s="35"/>
      <c r="B250" s="36"/>
      <c r="C250" s="188" t="s">
        <v>459</v>
      </c>
      <c r="D250" s="188" t="s">
        <v>154</v>
      </c>
      <c r="E250" s="189" t="s">
        <v>613</v>
      </c>
      <c r="F250" s="190" t="s">
        <v>614</v>
      </c>
      <c r="G250" s="191" t="s">
        <v>508</v>
      </c>
      <c r="H250" s="261"/>
      <c r="I250" s="193"/>
      <c r="J250" s="194">
        <f>ROUND(I250*H250,2)</f>
        <v>0</v>
      </c>
      <c r="K250" s="195"/>
      <c r="L250" s="40"/>
      <c r="M250" s="196" t="s">
        <v>1</v>
      </c>
      <c r="N250" s="197" t="s">
        <v>43</v>
      </c>
      <c r="O250" s="72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229</v>
      </c>
      <c r="AT250" s="200" t="s">
        <v>154</v>
      </c>
      <c r="AU250" s="200" t="s">
        <v>88</v>
      </c>
      <c r="AY250" s="18" t="s">
        <v>151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8" t="s">
        <v>86</v>
      </c>
      <c r="BK250" s="201">
        <f>ROUND(I250*H250,2)</f>
        <v>0</v>
      </c>
      <c r="BL250" s="18" t="s">
        <v>229</v>
      </c>
      <c r="BM250" s="200" t="s">
        <v>2544</v>
      </c>
    </row>
    <row r="251" spans="1:65" s="12" customFormat="1" ht="22.9" customHeight="1">
      <c r="B251" s="172"/>
      <c r="C251" s="173"/>
      <c r="D251" s="174" t="s">
        <v>77</v>
      </c>
      <c r="E251" s="186" t="s">
        <v>616</v>
      </c>
      <c r="F251" s="186" t="s">
        <v>617</v>
      </c>
      <c r="G251" s="173"/>
      <c r="H251" s="173"/>
      <c r="I251" s="176"/>
      <c r="J251" s="187">
        <f>BK251</f>
        <v>0</v>
      </c>
      <c r="K251" s="173"/>
      <c r="L251" s="178"/>
      <c r="M251" s="179"/>
      <c r="N251" s="180"/>
      <c r="O251" s="180"/>
      <c r="P251" s="181">
        <f>SUM(P252:P255)</f>
        <v>0</v>
      </c>
      <c r="Q251" s="180"/>
      <c r="R251" s="181">
        <f>SUM(R252:R255)</f>
        <v>1E-3</v>
      </c>
      <c r="S251" s="180"/>
      <c r="T251" s="182">
        <f>SUM(T252:T255)</f>
        <v>0</v>
      </c>
      <c r="AR251" s="183" t="s">
        <v>88</v>
      </c>
      <c r="AT251" s="184" t="s">
        <v>77</v>
      </c>
      <c r="AU251" s="184" t="s">
        <v>86</v>
      </c>
      <c r="AY251" s="183" t="s">
        <v>151</v>
      </c>
      <c r="BK251" s="185">
        <f>SUM(BK252:BK255)</f>
        <v>0</v>
      </c>
    </row>
    <row r="252" spans="1:65" s="2" customFormat="1" ht="21.75" customHeight="1">
      <c r="A252" s="35"/>
      <c r="B252" s="36"/>
      <c r="C252" s="188" t="s">
        <v>466</v>
      </c>
      <c r="D252" s="188" t="s">
        <v>154</v>
      </c>
      <c r="E252" s="189" t="s">
        <v>619</v>
      </c>
      <c r="F252" s="190" t="s">
        <v>2545</v>
      </c>
      <c r="G252" s="191" t="s">
        <v>183</v>
      </c>
      <c r="H252" s="192">
        <v>2.5</v>
      </c>
      <c r="I252" s="193"/>
      <c r="J252" s="194">
        <f>ROUND(I252*H252,2)</f>
        <v>0</v>
      </c>
      <c r="K252" s="195"/>
      <c r="L252" s="40"/>
      <c r="M252" s="196" t="s">
        <v>1</v>
      </c>
      <c r="N252" s="197" t="s">
        <v>43</v>
      </c>
      <c r="O252" s="72"/>
      <c r="P252" s="198">
        <f>O252*H252</f>
        <v>0</v>
      </c>
      <c r="Q252" s="198">
        <v>2.0000000000000002E-5</v>
      </c>
      <c r="R252" s="198">
        <f>Q252*H252</f>
        <v>5.0000000000000002E-5</v>
      </c>
      <c r="S252" s="198">
        <v>0</v>
      </c>
      <c r="T252" s="19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229</v>
      </c>
      <c r="AT252" s="200" t="s">
        <v>154</v>
      </c>
      <c r="AU252" s="200" t="s">
        <v>88</v>
      </c>
      <c r="AY252" s="18" t="s">
        <v>151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86</v>
      </c>
      <c r="BK252" s="201">
        <f>ROUND(I252*H252,2)</f>
        <v>0</v>
      </c>
      <c r="BL252" s="18" t="s">
        <v>229</v>
      </c>
      <c r="BM252" s="200" t="s">
        <v>2546</v>
      </c>
    </row>
    <row r="253" spans="1:65" s="2" customFormat="1" ht="21.75" customHeight="1">
      <c r="A253" s="35"/>
      <c r="B253" s="36"/>
      <c r="C253" s="188" t="s">
        <v>473</v>
      </c>
      <c r="D253" s="188" t="s">
        <v>154</v>
      </c>
      <c r="E253" s="189" t="s">
        <v>623</v>
      </c>
      <c r="F253" s="190" t="s">
        <v>624</v>
      </c>
      <c r="G253" s="191" t="s">
        <v>183</v>
      </c>
      <c r="H253" s="192">
        <v>2.5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43</v>
      </c>
      <c r="O253" s="72"/>
      <c r="P253" s="198">
        <f>O253*H253</f>
        <v>0</v>
      </c>
      <c r="Q253" s="198">
        <v>1.3999999999999999E-4</v>
      </c>
      <c r="R253" s="198">
        <f>Q253*H253</f>
        <v>3.4999999999999994E-4</v>
      </c>
      <c r="S253" s="198">
        <v>0</v>
      </c>
      <c r="T253" s="19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229</v>
      </c>
      <c r="AT253" s="200" t="s">
        <v>154</v>
      </c>
      <c r="AU253" s="200" t="s">
        <v>88</v>
      </c>
      <c r="AY253" s="18" t="s">
        <v>151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86</v>
      </c>
      <c r="BK253" s="201">
        <f>ROUND(I253*H253,2)</f>
        <v>0</v>
      </c>
      <c r="BL253" s="18" t="s">
        <v>229</v>
      </c>
      <c r="BM253" s="200" t="s">
        <v>2547</v>
      </c>
    </row>
    <row r="254" spans="1:65" s="2" customFormat="1" ht="21.75" customHeight="1">
      <c r="A254" s="35"/>
      <c r="B254" s="36"/>
      <c r="C254" s="188" t="s">
        <v>481</v>
      </c>
      <c r="D254" s="188" t="s">
        <v>154</v>
      </c>
      <c r="E254" s="189" t="s">
        <v>627</v>
      </c>
      <c r="F254" s="190" t="s">
        <v>628</v>
      </c>
      <c r="G254" s="191" t="s">
        <v>183</v>
      </c>
      <c r="H254" s="192">
        <v>2.5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43</v>
      </c>
      <c r="O254" s="72"/>
      <c r="P254" s="198">
        <f>O254*H254</f>
        <v>0</v>
      </c>
      <c r="Q254" s="198">
        <v>1.2E-4</v>
      </c>
      <c r="R254" s="198">
        <f>Q254*H254</f>
        <v>3.0000000000000003E-4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229</v>
      </c>
      <c r="AT254" s="200" t="s">
        <v>154</v>
      </c>
      <c r="AU254" s="200" t="s">
        <v>88</v>
      </c>
      <c r="AY254" s="18" t="s">
        <v>151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86</v>
      </c>
      <c r="BK254" s="201">
        <f>ROUND(I254*H254,2)</f>
        <v>0</v>
      </c>
      <c r="BL254" s="18" t="s">
        <v>229</v>
      </c>
      <c r="BM254" s="200" t="s">
        <v>2548</v>
      </c>
    </row>
    <row r="255" spans="1:65" s="2" customFormat="1" ht="21.75" customHeight="1">
      <c r="A255" s="35"/>
      <c r="B255" s="36"/>
      <c r="C255" s="188" t="s">
        <v>491</v>
      </c>
      <c r="D255" s="188" t="s">
        <v>154</v>
      </c>
      <c r="E255" s="189" t="s">
        <v>631</v>
      </c>
      <c r="F255" s="190" t="s">
        <v>632</v>
      </c>
      <c r="G255" s="191" t="s">
        <v>183</v>
      </c>
      <c r="H255" s="192">
        <v>2.5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43</v>
      </c>
      <c r="O255" s="72"/>
      <c r="P255" s="198">
        <f>O255*H255</f>
        <v>0</v>
      </c>
      <c r="Q255" s="198">
        <v>1.2E-4</v>
      </c>
      <c r="R255" s="198">
        <f>Q255*H255</f>
        <v>3.0000000000000003E-4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229</v>
      </c>
      <c r="AT255" s="200" t="s">
        <v>154</v>
      </c>
      <c r="AU255" s="200" t="s">
        <v>88</v>
      </c>
      <c r="AY255" s="18" t="s">
        <v>151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86</v>
      </c>
      <c r="BK255" s="201">
        <f>ROUND(I255*H255,2)</f>
        <v>0</v>
      </c>
      <c r="BL255" s="18" t="s">
        <v>229</v>
      </c>
      <c r="BM255" s="200" t="s">
        <v>2549</v>
      </c>
    </row>
    <row r="256" spans="1:65" s="12" customFormat="1" ht="25.9" customHeight="1">
      <c r="B256" s="172"/>
      <c r="C256" s="173"/>
      <c r="D256" s="174" t="s">
        <v>77</v>
      </c>
      <c r="E256" s="175" t="s">
        <v>291</v>
      </c>
      <c r="F256" s="175" t="s">
        <v>1973</v>
      </c>
      <c r="G256" s="173"/>
      <c r="H256" s="173"/>
      <c r="I256" s="176"/>
      <c r="J256" s="177">
        <f>BK256</f>
        <v>0</v>
      </c>
      <c r="K256" s="173"/>
      <c r="L256" s="178"/>
      <c r="M256" s="179"/>
      <c r="N256" s="180"/>
      <c r="O256" s="180"/>
      <c r="P256" s="181">
        <f>P257</f>
        <v>0</v>
      </c>
      <c r="Q256" s="180"/>
      <c r="R256" s="181">
        <f>R257</f>
        <v>4.725E-2</v>
      </c>
      <c r="S256" s="180"/>
      <c r="T256" s="182">
        <f>T257</f>
        <v>0</v>
      </c>
      <c r="AR256" s="183" t="s">
        <v>152</v>
      </c>
      <c r="AT256" s="184" t="s">
        <v>77</v>
      </c>
      <c r="AU256" s="184" t="s">
        <v>78</v>
      </c>
      <c r="AY256" s="183" t="s">
        <v>151</v>
      </c>
      <c r="BK256" s="185">
        <f>BK257</f>
        <v>0</v>
      </c>
    </row>
    <row r="257" spans="1:65" s="12" customFormat="1" ht="22.9" customHeight="1">
      <c r="B257" s="172"/>
      <c r="C257" s="173"/>
      <c r="D257" s="174" t="s">
        <v>77</v>
      </c>
      <c r="E257" s="186" t="s">
        <v>2550</v>
      </c>
      <c r="F257" s="186" t="s">
        <v>2551</v>
      </c>
      <c r="G257" s="173"/>
      <c r="H257" s="173"/>
      <c r="I257" s="176"/>
      <c r="J257" s="187">
        <f>BK257</f>
        <v>0</v>
      </c>
      <c r="K257" s="173"/>
      <c r="L257" s="178"/>
      <c r="M257" s="179"/>
      <c r="N257" s="180"/>
      <c r="O257" s="180"/>
      <c r="P257" s="181">
        <f>SUM(P258:P265)</f>
        <v>0</v>
      </c>
      <c r="Q257" s="180"/>
      <c r="R257" s="181">
        <f>SUM(R258:R265)</f>
        <v>4.725E-2</v>
      </c>
      <c r="S257" s="180"/>
      <c r="T257" s="182">
        <f>SUM(T258:T265)</f>
        <v>0</v>
      </c>
      <c r="AR257" s="183" t="s">
        <v>152</v>
      </c>
      <c r="AT257" s="184" t="s">
        <v>77</v>
      </c>
      <c r="AU257" s="184" t="s">
        <v>86</v>
      </c>
      <c r="AY257" s="183" t="s">
        <v>151</v>
      </c>
      <c r="BK257" s="185">
        <f>SUM(BK258:BK265)</f>
        <v>0</v>
      </c>
    </row>
    <row r="258" spans="1:65" s="2" customFormat="1" ht="21.75" customHeight="1">
      <c r="A258" s="35"/>
      <c r="B258" s="36"/>
      <c r="C258" s="188" t="s">
        <v>497</v>
      </c>
      <c r="D258" s="188" t="s">
        <v>154</v>
      </c>
      <c r="E258" s="189" t="s">
        <v>2552</v>
      </c>
      <c r="F258" s="190" t="s">
        <v>2553</v>
      </c>
      <c r="G258" s="191" t="s">
        <v>213</v>
      </c>
      <c r="H258" s="192">
        <v>60</v>
      </c>
      <c r="I258" s="193"/>
      <c r="J258" s="194">
        <f>ROUND(I258*H258,2)</f>
        <v>0</v>
      </c>
      <c r="K258" s="195"/>
      <c r="L258" s="40"/>
      <c r="M258" s="196" t="s">
        <v>1</v>
      </c>
      <c r="N258" s="197" t="s">
        <v>43</v>
      </c>
      <c r="O258" s="72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0" t="s">
        <v>491</v>
      </c>
      <c r="AT258" s="200" t="s">
        <v>154</v>
      </c>
      <c r="AU258" s="200" t="s">
        <v>88</v>
      </c>
      <c r="AY258" s="18" t="s">
        <v>151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8" t="s">
        <v>86</v>
      </c>
      <c r="BK258" s="201">
        <f>ROUND(I258*H258,2)</f>
        <v>0</v>
      </c>
      <c r="BL258" s="18" t="s">
        <v>491</v>
      </c>
      <c r="BM258" s="200" t="s">
        <v>2554</v>
      </c>
    </row>
    <row r="259" spans="1:65" s="2" customFormat="1" ht="58.5">
      <c r="A259" s="35"/>
      <c r="B259" s="36"/>
      <c r="C259" s="37"/>
      <c r="D259" s="204" t="s">
        <v>279</v>
      </c>
      <c r="E259" s="37"/>
      <c r="F259" s="246" t="s">
        <v>2555</v>
      </c>
      <c r="G259" s="37"/>
      <c r="H259" s="37"/>
      <c r="I259" s="247"/>
      <c r="J259" s="37"/>
      <c r="K259" s="37"/>
      <c r="L259" s="40"/>
      <c r="M259" s="248"/>
      <c r="N259" s="249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279</v>
      </c>
      <c r="AU259" s="18" t="s">
        <v>88</v>
      </c>
    </row>
    <row r="260" spans="1:65" s="13" customFormat="1" ht="11.25">
      <c r="B260" s="202"/>
      <c r="C260" s="203"/>
      <c r="D260" s="204" t="s">
        <v>160</v>
      </c>
      <c r="E260" s="205" t="s">
        <v>1</v>
      </c>
      <c r="F260" s="206" t="s">
        <v>2556</v>
      </c>
      <c r="G260" s="203"/>
      <c r="H260" s="207">
        <v>25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160</v>
      </c>
      <c r="AU260" s="213" t="s">
        <v>88</v>
      </c>
      <c r="AV260" s="13" t="s">
        <v>88</v>
      </c>
      <c r="AW260" s="13" t="s">
        <v>34</v>
      </c>
      <c r="AX260" s="13" t="s">
        <v>78</v>
      </c>
      <c r="AY260" s="213" t="s">
        <v>151</v>
      </c>
    </row>
    <row r="261" spans="1:65" s="13" customFormat="1" ht="11.25">
      <c r="B261" s="202"/>
      <c r="C261" s="203"/>
      <c r="D261" s="204" t="s">
        <v>160</v>
      </c>
      <c r="E261" s="205" t="s">
        <v>1</v>
      </c>
      <c r="F261" s="206" t="s">
        <v>2557</v>
      </c>
      <c r="G261" s="203"/>
      <c r="H261" s="207">
        <v>25</v>
      </c>
      <c r="I261" s="208"/>
      <c r="J261" s="203"/>
      <c r="K261" s="203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160</v>
      </c>
      <c r="AU261" s="213" t="s">
        <v>88</v>
      </c>
      <c r="AV261" s="13" t="s">
        <v>88</v>
      </c>
      <c r="AW261" s="13" t="s">
        <v>34</v>
      </c>
      <c r="AX261" s="13" t="s">
        <v>78</v>
      </c>
      <c r="AY261" s="213" t="s">
        <v>151</v>
      </c>
    </row>
    <row r="262" spans="1:65" s="13" customFormat="1" ht="11.25">
      <c r="B262" s="202"/>
      <c r="C262" s="203"/>
      <c r="D262" s="204" t="s">
        <v>160</v>
      </c>
      <c r="E262" s="205" t="s">
        <v>1</v>
      </c>
      <c r="F262" s="206" t="s">
        <v>198</v>
      </c>
      <c r="G262" s="203"/>
      <c r="H262" s="207">
        <v>10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160</v>
      </c>
      <c r="AU262" s="213" t="s">
        <v>88</v>
      </c>
      <c r="AV262" s="13" t="s">
        <v>88</v>
      </c>
      <c r="AW262" s="13" t="s">
        <v>34</v>
      </c>
      <c r="AX262" s="13" t="s">
        <v>78</v>
      </c>
      <c r="AY262" s="213" t="s">
        <v>151</v>
      </c>
    </row>
    <row r="263" spans="1:65" s="14" customFormat="1" ht="11.25">
      <c r="B263" s="214"/>
      <c r="C263" s="215"/>
      <c r="D263" s="204" t="s">
        <v>160</v>
      </c>
      <c r="E263" s="216" t="s">
        <v>1</v>
      </c>
      <c r="F263" s="217" t="s">
        <v>172</v>
      </c>
      <c r="G263" s="215"/>
      <c r="H263" s="218">
        <v>60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160</v>
      </c>
      <c r="AU263" s="224" t="s">
        <v>88</v>
      </c>
      <c r="AV263" s="14" t="s">
        <v>158</v>
      </c>
      <c r="AW263" s="14" t="s">
        <v>34</v>
      </c>
      <c r="AX263" s="14" t="s">
        <v>86</v>
      </c>
      <c r="AY263" s="224" t="s">
        <v>151</v>
      </c>
    </row>
    <row r="264" spans="1:65" s="2" customFormat="1" ht="33" customHeight="1">
      <c r="A264" s="35"/>
      <c r="B264" s="36"/>
      <c r="C264" s="250" t="s">
        <v>501</v>
      </c>
      <c r="D264" s="250" t="s">
        <v>291</v>
      </c>
      <c r="E264" s="251" t="s">
        <v>2558</v>
      </c>
      <c r="F264" s="252" t="s">
        <v>2559</v>
      </c>
      <c r="G264" s="253" t="s">
        <v>213</v>
      </c>
      <c r="H264" s="254">
        <v>63</v>
      </c>
      <c r="I264" s="255"/>
      <c r="J264" s="256">
        <f>ROUND(I264*H264,2)</f>
        <v>0</v>
      </c>
      <c r="K264" s="257"/>
      <c r="L264" s="258"/>
      <c r="M264" s="259" t="s">
        <v>1</v>
      </c>
      <c r="N264" s="260" t="s">
        <v>43</v>
      </c>
      <c r="O264" s="72"/>
      <c r="P264" s="198">
        <f>O264*H264</f>
        <v>0</v>
      </c>
      <c r="Q264" s="198">
        <v>7.5000000000000002E-4</v>
      </c>
      <c r="R264" s="198">
        <f>Q264*H264</f>
        <v>4.725E-2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1845</v>
      </c>
      <c r="AT264" s="200" t="s">
        <v>291</v>
      </c>
      <c r="AU264" s="200" t="s">
        <v>88</v>
      </c>
      <c r="AY264" s="18" t="s">
        <v>151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86</v>
      </c>
      <c r="BK264" s="201">
        <f>ROUND(I264*H264,2)</f>
        <v>0</v>
      </c>
      <c r="BL264" s="18" t="s">
        <v>1845</v>
      </c>
      <c r="BM264" s="200" t="s">
        <v>2560</v>
      </c>
    </row>
    <row r="265" spans="1:65" s="13" customFormat="1" ht="11.25">
      <c r="B265" s="202"/>
      <c r="C265" s="203"/>
      <c r="D265" s="204" t="s">
        <v>160</v>
      </c>
      <c r="E265" s="203"/>
      <c r="F265" s="206" t="s">
        <v>2561</v>
      </c>
      <c r="G265" s="203"/>
      <c r="H265" s="207">
        <v>63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160</v>
      </c>
      <c r="AU265" s="213" t="s">
        <v>88</v>
      </c>
      <c r="AV265" s="13" t="s">
        <v>88</v>
      </c>
      <c r="AW265" s="13" t="s">
        <v>4</v>
      </c>
      <c r="AX265" s="13" t="s">
        <v>86</v>
      </c>
      <c r="AY265" s="213" t="s">
        <v>151</v>
      </c>
    </row>
    <row r="266" spans="1:65" s="12" customFormat="1" ht="25.9" customHeight="1">
      <c r="B266" s="172"/>
      <c r="C266" s="173"/>
      <c r="D266" s="174" t="s">
        <v>77</v>
      </c>
      <c r="E266" s="175" t="s">
        <v>990</v>
      </c>
      <c r="F266" s="175" t="s">
        <v>2562</v>
      </c>
      <c r="G266" s="173"/>
      <c r="H266" s="173"/>
      <c r="I266" s="176"/>
      <c r="J266" s="177">
        <f>BK266</f>
        <v>0</v>
      </c>
      <c r="K266" s="173"/>
      <c r="L266" s="178"/>
      <c r="M266" s="179"/>
      <c r="N266" s="180"/>
      <c r="O266" s="180"/>
      <c r="P266" s="181">
        <f>P267</f>
        <v>0</v>
      </c>
      <c r="Q266" s="180"/>
      <c r="R266" s="181">
        <f>R267</f>
        <v>0</v>
      </c>
      <c r="S266" s="180"/>
      <c r="T266" s="182">
        <f>T267</f>
        <v>0</v>
      </c>
      <c r="AR266" s="183" t="s">
        <v>158</v>
      </c>
      <c r="AT266" s="184" t="s">
        <v>77</v>
      </c>
      <c r="AU266" s="184" t="s">
        <v>78</v>
      </c>
      <c r="AY266" s="183" t="s">
        <v>151</v>
      </c>
      <c r="BK266" s="185">
        <f>BK267</f>
        <v>0</v>
      </c>
    </row>
    <row r="267" spans="1:65" s="2" customFormat="1" ht="33" customHeight="1">
      <c r="A267" s="35"/>
      <c r="B267" s="36"/>
      <c r="C267" s="188" t="s">
        <v>505</v>
      </c>
      <c r="D267" s="188" t="s">
        <v>154</v>
      </c>
      <c r="E267" s="189" t="s">
        <v>2563</v>
      </c>
      <c r="F267" s="190" t="s">
        <v>2564</v>
      </c>
      <c r="G267" s="191" t="s">
        <v>299</v>
      </c>
      <c r="H267" s="192">
        <v>1</v>
      </c>
      <c r="I267" s="193"/>
      <c r="J267" s="194">
        <f>ROUND(I267*H267,2)</f>
        <v>0</v>
      </c>
      <c r="K267" s="195"/>
      <c r="L267" s="40"/>
      <c r="M267" s="262" t="s">
        <v>1</v>
      </c>
      <c r="N267" s="263" t="s">
        <v>43</v>
      </c>
      <c r="O267" s="264"/>
      <c r="P267" s="265">
        <f>O267*H267</f>
        <v>0</v>
      </c>
      <c r="Q267" s="265">
        <v>0</v>
      </c>
      <c r="R267" s="265">
        <f>Q267*H267</f>
        <v>0</v>
      </c>
      <c r="S267" s="265">
        <v>0</v>
      </c>
      <c r="T267" s="26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2331</v>
      </c>
      <c r="AT267" s="200" t="s">
        <v>154</v>
      </c>
      <c r="AU267" s="200" t="s">
        <v>86</v>
      </c>
      <c r="AY267" s="18" t="s">
        <v>151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8" t="s">
        <v>86</v>
      </c>
      <c r="BK267" s="201">
        <f>ROUND(I267*H267,2)</f>
        <v>0</v>
      </c>
      <c r="BL267" s="18" t="s">
        <v>2331</v>
      </c>
      <c r="BM267" s="200" t="s">
        <v>2565</v>
      </c>
    </row>
    <row r="268" spans="1:65" s="2" customFormat="1" ht="6.95" customHeight="1">
      <c r="A268" s="35"/>
      <c r="B268" s="55"/>
      <c r="C268" s="56"/>
      <c r="D268" s="56"/>
      <c r="E268" s="56"/>
      <c r="F268" s="56"/>
      <c r="G268" s="56"/>
      <c r="H268" s="56"/>
      <c r="I268" s="56"/>
      <c r="J268" s="56"/>
      <c r="K268" s="56"/>
      <c r="L268" s="40"/>
      <c r="M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</row>
  </sheetData>
  <sheetProtection algorithmName="SHA-512" hashValue="eO5EXj0df/epiDwuhPFa+pYmZUe4w5tFIriKvh3h2x9Bys/DN32wipyMew1x0b4AFg+s0GmIbJe3rliMiPfWNg==" saltValue="ttwQGISGcgV8c8JsJsqna6Vu9ofS6cHJcMdwUczX0X4s9/mX2D6O7mzrvdLo9Vsaj51aorji3eKWkWUO8pM08A==" spinCount="100000" sheet="1" objects="1" scenarios="1" formatColumns="0" formatRows="0" autoFilter="0"/>
  <autoFilter ref="C134:K267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110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3" t="str">
        <f>'Rekapitulace stavby'!K6</f>
        <v>Sázava ON - oprava</v>
      </c>
      <c r="F7" s="314"/>
      <c r="G7" s="314"/>
      <c r="H7" s="314"/>
      <c r="L7" s="21"/>
    </row>
    <row r="8" spans="1:46" s="2" customFormat="1" ht="12" customHeight="1">
      <c r="A8" s="35"/>
      <c r="B8" s="40"/>
      <c r="C8" s="35"/>
      <c r="D8" s="113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2566</v>
      </c>
      <c r="F9" s="316"/>
      <c r="G9" s="316"/>
      <c r="H9" s="31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ROUND((SUM(BE122:BE138)),  2)</f>
        <v>0</v>
      </c>
      <c r="G33" s="35"/>
      <c r="H33" s="35"/>
      <c r="I33" s="125">
        <v>0.21</v>
      </c>
      <c r="J33" s="124">
        <f>ROUND(((SUM(BE122:BE138))*I33),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ROUND((SUM(BF122:BF138)),  2)</f>
        <v>0</v>
      </c>
      <c r="G34" s="35"/>
      <c r="H34" s="35"/>
      <c r="I34" s="125">
        <v>0.15</v>
      </c>
      <c r="J34" s="124">
        <f>ROUND(((SUM(BF122:BF138))*I34),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ROUND((SUM(BG122:BG138)),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ROUND((SUM(BH122:BH138)),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ROUND((SUM(BI122:BI138)),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Sázava ON - oprava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2" t="str">
        <f>E9</f>
        <v>SO.08 - VRN</v>
      </c>
      <c r="F87" s="322"/>
      <c r="G87" s="322"/>
      <c r="H87" s="32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Sázava</v>
      </c>
      <c r="G89" s="37"/>
      <c r="H89" s="37"/>
      <c r="I89" s="30" t="s">
        <v>22</v>
      </c>
      <c r="J89" s="67" t="str">
        <f>IF(J12="","",J12)</f>
        <v>5. 3. 2021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114</v>
      </c>
      <c r="D94" s="145"/>
      <c r="E94" s="145"/>
      <c r="F94" s="145"/>
      <c r="G94" s="145"/>
      <c r="H94" s="145"/>
      <c r="I94" s="145"/>
      <c r="J94" s="146" t="s">
        <v>115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116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5" customHeight="1">
      <c r="B97" s="148"/>
      <c r="C97" s="149"/>
      <c r="D97" s="150" t="s">
        <v>2030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2567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2568</v>
      </c>
      <c r="E99" s="157"/>
      <c r="F99" s="157"/>
      <c r="G99" s="157"/>
      <c r="H99" s="157"/>
      <c r="I99" s="157"/>
      <c r="J99" s="158">
        <f>J128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2569</v>
      </c>
      <c r="E100" s="157"/>
      <c r="F100" s="157"/>
      <c r="G100" s="157"/>
      <c r="H100" s="157"/>
      <c r="I100" s="157"/>
      <c r="J100" s="158">
        <f>J131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2570</v>
      </c>
      <c r="E101" s="157"/>
      <c r="F101" s="157"/>
      <c r="G101" s="157"/>
      <c r="H101" s="157"/>
      <c r="I101" s="157"/>
      <c r="J101" s="158">
        <f>J134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2033</v>
      </c>
      <c r="E102" s="157"/>
      <c r="F102" s="157"/>
      <c r="G102" s="157"/>
      <c r="H102" s="157"/>
      <c r="I102" s="157"/>
      <c r="J102" s="158">
        <f>J136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136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0" t="str">
        <f>E7</f>
        <v>Sázava ON - oprava</v>
      </c>
      <c r="F112" s="321"/>
      <c r="G112" s="321"/>
      <c r="H112" s="32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111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72" t="str">
        <f>E9</f>
        <v>SO.08 - VRN</v>
      </c>
      <c r="F114" s="322"/>
      <c r="G114" s="322"/>
      <c r="H114" s="322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Sázava</v>
      </c>
      <c r="G116" s="37"/>
      <c r="H116" s="37"/>
      <c r="I116" s="30" t="s">
        <v>22</v>
      </c>
      <c r="J116" s="67" t="str">
        <f>IF(J12="","",J12)</f>
        <v>5. 3. 2021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Správa železnic, státní organizace</v>
      </c>
      <c r="G118" s="37"/>
      <c r="H118" s="37"/>
      <c r="I118" s="30" t="s">
        <v>32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30</v>
      </c>
      <c r="D119" s="37"/>
      <c r="E119" s="37"/>
      <c r="F119" s="28" t="str">
        <f>IF(E18="","",E18)</f>
        <v>Vyplň údaj</v>
      </c>
      <c r="G119" s="37"/>
      <c r="H119" s="37"/>
      <c r="I119" s="30" t="s">
        <v>35</v>
      </c>
      <c r="J119" s="33" t="str">
        <f>E24</f>
        <v>L. Malý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137</v>
      </c>
      <c r="D121" s="163" t="s">
        <v>63</v>
      </c>
      <c r="E121" s="163" t="s">
        <v>59</v>
      </c>
      <c r="F121" s="163" t="s">
        <v>60</v>
      </c>
      <c r="G121" s="163" t="s">
        <v>138</v>
      </c>
      <c r="H121" s="163" t="s">
        <v>139</v>
      </c>
      <c r="I121" s="163" t="s">
        <v>140</v>
      </c>
      <c r="J121" s="164" t="s">
        <v>115</v>
      </c>
      <c r="K121" s="165" t="s">
        <v>141</v>
      </c>
      <c r="L121" s="166"/>
      <c r="M121" s="76" t="s">
        <v>1</v>
      </c>
      <c r="N121" s="77" t="s">
        <v>42</v>
      </c>
      <c r="O121" s="77" t="s">
        <v>142</v>
      </c>
      <c r="P121" s="77" t="s">
        <v>143</v>
      </c>
      <c r="Q121" s="77" t="s">
        <v>144</v>
      </c>
      <c r="R121" s="77" t="s">
        <v>145</v>
      </c>
      <c r="S121" s="77" t="s">
        <v>146</v>
      </c>
      <c r="T121" s="78" t="s">
        <v>147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148</v>
      </c>
      <c r="D122" s="37"/>
      <c r="E122" s="37"/>
      <c r="F122" s="37"/>
      <c r="G122" s="37"/>
      <c r="H122" s="37"/>
      <c r="I122" s="37"/>
      <c r="J122" s="167">
        <f>BK122</f>
        <v>0</v>
      </c>
      <c r="K122" s="37"/>
      <c r="L122" s="40"/>
      <c r="M122" s="79"/>
      <c r="N122" s="168"/>
      <c r="O122" s="80"/>
      <c r="P122" s="169">
        <f>P123</f>
        <v>0</v>
      </c>
      <c r="Q122" s="80"/>
      <c r="R122" s="169">
        <f>R123</f>
        <v>0</v>
      </c>
      <c r="S122" s="80"/>
      <c r="T122" s="170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77</v>
      </c>
      <c r="AU122" s="18" t="s">
        <v>117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77</v>
      </c>
      <c r="E123" s="175" t="s">
        <v>108</v>
      </c>
      <c r="F123" s="175" t="s">
        <v>2325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P124+P128+P131+P134+P136</f>
        <v>0</v>
      </c>
      <c r="Q123" s="180"/>
      <c r="R123" s="181">
        <f>R124+R128+R131+R134+R136</f>
        <v>0</v>
      </c>
      <c r="S123" s="180"/>
      <c r="T123" s="182">
        <f>T124+T128+T131+T134+T136</f>
        <v>0</v>
      </c>
      <c r="AR123" s="183" t="s">
        <v>176</v>
      </c>
      <c r="AT123" s="184" t="s">
        <v>77</v>
      </c>
      <c r="AU123" s="184" t="s">
        <v>78</v>
      </c>
      <c r="AY123" s="183" t="s">
        <v>151</v>
      </c>
      <c r="BK123" s="185">
        <f>BK124+BK128+BK131+BK134+BK136</f>
        <v>0</v>
      </c>
    </row>
    <row r="124" spans="1:65" s="12" customFormat="1" ht="22.9" customHeight="1">
      <c r="B124" s="172"/>
      <c r="C124" s="173"/>
      <c r="D124" s="174" t="s">
        <v>77</v>
      </c>
      <c r="E124" s="186" t="s">
        <v>2571</v>
      </c>
      <c r="F124" s="186" t="s">
        <v>2572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SUM(P125:P127)</f>
        <v>0</v>
      </c>
      <c r="Q124" s="180"/>
      <c r="R124" s="181">
        <f>SUM(R125:R127)</f>
        <v>0</v>
      </c>
      <c r="S124" s="180"/>
      <c r="T124" s="182">
        <f>SUM(T125:T127)</f>
        <v>0</v>
      </c>
      <c r="AR124" s="183" t="s">
        <v>176</v>
      </c>
      <c r="AT124" s="184" t="s">
        <v>77</v>
      </c>
      <c r="AU124" s="184" t="s">
        <v>86</v>
      </c>
      <c r="AY124" s="183" t="s">
        <v>151</v>
      </c>
      <c r="BK124" s="185">
        <f>SUM(BK125:BK127)</f>
        <v>0</v>
      </c>
    </row>
    <row r="125" spans="1:65" s="2" customFormat="1" ht="16.5" customHeight="1">
      <c r="A125" s="35"/>
      <c r="B125" s="36"/>
      <c r="C125" s="188" t="s">
        <v>86</v>
      </c>
      <c r="D125" s="188" t="s">
        <v>154</v>
      </c>
      <c r="E125" s="189" t="s">
        <v>2573</v>
      </c>
      <c r="F125" s="190" t="s">
        <v>2572</v>
      </c>
      <c r="G125" s="191" t="s">
        <v>2330</v>
      </c>
      <c r="H125" s="192">
        <v>1</v>
      </c>
      <c r="I125" s="193"/>
      <c r="J125" s="194">
        <f>ROUND(I125*H125,2)</f>
        <v>0</v>
      </c>
      <c r="K125" s="195"/>
      <c r="L125" s="40"/>
      <c r="M125" s="196" t="s">
        <v>1</v>
      </c>
      <c r="N125" s="197" t="s">
        <v>43</v>
      </c>
      <c r="O125" s="7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158</v>
      </c>
      <c r="AT125" s="200" t="s">
        <v>154</v>
      </c>
      <c r="AU125" s="200" t="s">
        <v>88</v>
      </c>
      <c r="AY125" s="18" t="s">
        <v>151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86</v>
      </c>
      <c r="BK125" s="201">
        <f>ROUND(I125*H125,2)</f>
        <v>0</v>
      </c>
      <c r="BL125" s="18" t="s">
        <v>158</v>
      </c>
      <c r="BM125" s="200" t="s">
        <v>2574</v>
      </c>
    </row>
    <row r="126" spans="1:65" s="2" customFormat="1" ht="39">
      <c r="A126" s="35"/>
      <c r="B126" s="36"/>
      <c r="C126" s="37"/>
      <c r="D126" s="204" t="s">
        <v>279</v>
      </c>
      <c r="E126" s="37"/>
      <c r="F126" s="246" t="s">
        <v>2575</v>
      </c>
      <c r="G126" s="37"/>
      <c r="H126" s="37"/>
      <c r="I126" s="247"/>
      <c r="J126" s="37"/>
      <c r="K126" s="37"/>
      <c r="L126" s="40"/>
      <c r="M126" s="248"/>
      <c r="N126" s="249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279</v>
      </c>
      <c r="AU126" s="18" t="s">
        <v>88</v>
      </c>
    </row>
    <row r="127" spans="1:65" s="2" customFormat="1" ht="33" customHeight="1">
      <c r="A127" s="35"/>
      <c r="B127" s="36"/>
      <c r="C127" s="188" t="s">
        <v>88</v>
      </c>
      <c r="D127" s="188" t="s">
        <v>154</v>
      </c>
      <c r="E127" s="189" t="s">
        <v>2576</v>
      </c>
      <c r="F127" s="190" t="s">
        <v>2577</v>
      </c>
      <c r="G127" s="191" t="s">
        <v>2330</v>
      </c>
      <c r="H127" s="192">
        <v>1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43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2331</v>
      </c>
      <c r="AT127" s="200" t="s">
        <v>154</v>
      </c>
      <c r="AU127" s="200" t="s">
        <v>88</v>
      </c>
      <c r="AY127" s="18" t="s">
        <v>151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86</v>
      </c>
      <c r="BK127" s="201">
        <f>ROUND(I127*H127,2)</f>
        <v>0</v>
      </c>
      <c r="BL127" s="18" t="s">
        <v>2331</v>
      </c>
      <c r="BM127" s="200" t="s">
        <v>2578</v>
      </c>
    </row>
    <row r="128" spans="1:65" s="12" customFormat="1" ht="22.9" customHeight="1">
      <c r="B128" s="172"/>
      <c r="C128" s="173"/>
      <c r="D128" s="174" t="s">
        <v>77</v>
      </c>
      <c r="E128" s="186" t="s">
        <v>2579</v>
      </c>
      <c r="F128" s="186" t="s">
        <v>2580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SUM(P129:P130)</f>
        <v>0</v>
      </c>
      <c r="Q128" s="180"/>
      <c r="R128" s="181">
        <f>SUM(R129:R130)</f>
        <v>0</v>
      </c>
      <c r="S128" s="180"/>
      <c r="T128" s="182">
        <f>SUM(T129:T130)</f>
        <v>0</v>
      </c>
      <c r="AR128" s="183" t="s">
        <v>176</v>
      </c>
      <c r="AT128" s="184" t="s">
        <v>77</v>
      </c>
      <c r="AU128" s="184" t="s">
        <v>86</v>
      </c>
      <c r="AY128" s="183" t="s">
        <v>151</v>
      </c>
      <c r="BK128" s="185">
        <f>SUM(BK129:BK130)</f>
        <v>0</v>
      </c>
    </row>
    <row r="129" spans="1:65" s="2" customFormat="1" ht="44.25" customHeight="1">
      <c r="A129" s="35"/>
      <c r="B129" s="36"/>
      <c r="C129" s="188" t="s">
        <v>152</v>
      </c>
      <c r="D129" s="188" t="s">
        <v>154</v>
      </c>
      <c r="E129" s="189" t="s">
        <v>2581</v>
      </c>
      <c r="F129" s="190" t="s">
        <v>2582</v>
      </c>
      <c r="G129" s="191" t="s">
        <v>2330</v>
      </c>
      <c r="H129" s="192">
        <v>1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43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2331</v>
      </c>
      <c r="AT129" s="200" t="s">
        <v>154</v>
      </c>
      <c r="AU129" s="200" t="s">
        <v>88</v>
      </c>
      <c r="AY129" s="18" t="s">
        <v>151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86</v>
      </c>
      <c r="BK129" s="201">
        <f>ROUND(I129*H129,2)</f>
        <v>0</v>
      </c>
      <c r="BL129" s="18" t="s">
        <v>2331</v>
      </c>
      <c r="BM129" s="200" t="s">
        <v>2583</v>
      </c>
    </row>
    <row r="130" spans="1:65" s="2" customFormat="1" ht="29.25">
      <c r="A130" s="35"/>
      <c r="B130" s="36"/>
      <c r="C130" s="37"/>
      <c r="D130" s="204" t="s">
        <v>279</v>
      </c>
      <c r="E130" s="37"/>
      <c r="F130" s="246" t="s">
        <v>2584</v>
      </c>
      <c r="G130" s="37"/>
      <c r="H130" s="37"/>
      <c r="I130" s="247"/>
      <c r="J130" s="37"/>
      <c r="K130" s="37"/>
      <c r="L130" s="40"/>
      <c r="M130" s="248"/>
      <c r="N130" s="249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279</v>
      </c>
      <c r="AU130" s="18" t="s">
        <v>88</v>
      </c>
    </row>
    <row r="131" spans="1:65" s="12" customFormat="1" ht="22.9" customHeight="1">
      <c r="B131" s="172"/>
      <c r="C131" s="173"/>
      <c r="D131" s="174" t="s">
        <v>77</v>
      </c>
      <c r="E131" s="186" t="s">
        <v>2585</v>
      </c>
      <c r="F131" s="186" t="s">
        <v>2586</v>
      </c>
      <c r="G131" s="173"/>
      <c r="H131" s="173"/>
      <c r="I131" s="176"/>
      <c r="J131" s="187">
        <f>BK131</f>
        <v>0</v>
      </c>
      <c r="K131" s="173"/>
      <c r="L131" s="178"/>
      <c r="M131" s="179"/>
      <c r="N131" s="180"/>
      <c r="O131" s="180"/>
      <c r="P131" s="181">
        <f>SUM(P132:P133)</f>
        <v>0</v>
      </c>
      <c r="Q131" s="180"/>
      <c r="R131" s="181">
        <f>SUM(R132:R133)</f>
        <v>0</v>
      </c>
      <c r="S131" s="180"/>
      <c r="T131" s="182">
        <f>SUM(T132:T133)</f>
        <v>0</v>
      </c>
      <c r="AR131" s="183" t="s">
        <v>176</v>
      </c>
      <c r="AT131" s="184" t="s">
        <v>77</v>
      </c>
      <c r="AU131" s="184" t="s">
        <v>86</v>
      </c>
      <c r="AY131" s="183" t="s">
        <v>151</v>
      </c>
      <c r="BK131" s="185">
        <f>SUM(BK132:BK133)</f>
        <v>0</v>
      </c>
    </row>
    <row r="132" spans="1:65" s="2" customFormat="1" ht="16.5" customHeight="1">
      <c r="A132" s="35"/>
      <c r="B132" s="36"/>
      <c r="C132" s="188" t="s">
        <v>158</v>
      </c>
      <c r="D132" s="188" t="s">
        <v>154</v>
      </c>
      <c r="E132" s="189" t="s">
        <v>2587</v>
      </c>
      <c r="F132" s="190" t="s">
        <v>2588</v>
      </c>
      <c r="G132" s="191" t="s">
        <v>2330</v>
      </c>
      <c r="H132" s="192">
        <v>1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43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158</v>
      </c>
      <c r="AT132" s="200" t="s">
        <v>154</v>
      </c>
      <c r="AU132" s="200" t="s">
        <v>88</v>
      </c>
      <c r="AY132" s="18" t="s">
        <v>151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86</v>
      </c>
      <c r="BK132" s="201">
        <f>ROUND(I132*H132,2)</f>
        <v>0</v>
      </c>
      <c r="BL132" s="18" t="s">
        <v>158</v>
      </c>
      <c r="BM132" s="200" t="s">
        <v>2589</v>
      </c>
    </row>
    <row r="133" spans="1:65" s="2" customFormat="1" ht="48.75">
      <c r="A133" s="35"/>
      <c r="B133" s="36"/>
      <c r="C133" s="37"/>
      <c r="D133" s="204" t="s">
        <v>279</v>
      </c>
      <c r="E133" s="37"/>
      <c r="F133" s="246" t="s">
        <v>2590</v>
      </c>
      <c r="G133" s="37"/>
      <c r="H133" s="37"/>
      <c r="I133" s="247"/>
      <c r="J133" s="37"/>
      <c r="K133" s="37"/>
      <c r="L133" s="40"/>
      <c r="M133" s="248"/>
      <c r="N133" s="249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279</v>
      </c>
      <c r="AU133" s="18" t="s">
        <v>88</v>
      </c>
    </row>
    <row r="134" spans="1:65" s="12" customFormat="1" ht="22.9" customHeight="1">
      <c r="B134" s="172"/>
      <c r="C134" s="173"/>
      <c r="D134" s="174" t="s">
        <v>77</v>
      </c>
      <c r="E134" s="186" t="s">
        <v>2591</v>
      </c>
      <c r="F134" s="186" t="s">
        <v>2592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P135</f>
        <v>0</v>
      </c>
      <c r="Q134" s="180"/>
      <c r="R134" s="181">
        <f>R135</f>
        <v>0</v>
      </c>
      <c r="S134" s="180"/>
      <c r="T134" s="182">
        <f>T135</f>
        <v>0</v>
      </c>
      <c r="AR134" s="183" t="s">
        <v>176</v>
      </c>
      <c r="AT134" s="184" t="s">
        <v>77</v>
      </c>
      <c r="AU134" s="184" t="s">
        <v>86</v>
      </c>
      <c r="AY134" s="183" t="s">
        <v>151</v>
      </c>
      <c r="BK134" s="185">
        <f>BK135</f>
        <v>0</v>
      </c>
    </row>
    <row r="135" spans="1:65" s="2" customFormat="1" ht="21.75" customHeight="1">
      <c r="A135" s="35"/>
      <c r="B135" s="36"/>
      <c r="C135" s="188" t="s">
        <v>176</v>
      </c>
      <c r="D135" s="188" t="s">
        <v>154</v>
      </c>
      <c r="E135" s="189" t="s">
        <v>2593</v>
      </c>
      <c r="F135" s="190" t="s">
        <v>2594</v>
      </c>
      <c r="G135" s="191" t="s">
        <v>2330</v>
      </c>
      <c r="H135" s="192">
        <v>1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43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158</v>
      </c>
      <c r="AT135" s="200" t="s">
        <v>154</v>
      </c>
      <c r="AU135" s="200" t="s">
        <v>88</v>
      </c>
      <c r="AY135" s="18" t="s">
        <v>151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86</v>
      </c>
      <c r="BK135" s="201">
        <f>ROUND(I135*H135,2)</f>
        <v>0</v>
      </c>
      <c r="BL135" s="18" t="s">
        <v>158</v>
      </c>
      <c r="BM135" s="200" t="s">
        <v>2595</v>
      </c>
    </row>
    <row r="136" spans="1:65" s="12" customFormat="1" ht="22.9" customHeight="1">
      <c r="B136" s="172"/>
      <c r="C136" s="173"/>
      <c r="D136" s="174" t="s">
        <v>77</v>
      </c>
      <c r="E136" s="186" t="s">
        <v>2338</v>
      </c>
      <c r="F136" s="186" t="s">
        <v>2339</v>
      </c>
      <c r="G136" s="173"/>
      <c r="H136" s="173"/>
      <c r="I136" s="176"/>
      <c r="J136" s="187">
        <f>BK136</f>
        <v>0</v>
      </c>
      <c r="K136" s="173"/>
      <c r="L136" s="178"/>
      <c r="M136" s="179"/>
      <c r="N136" s="180"/>
      <c r="O136" s="180"/>
      <c r="P136" s="181">
        <f>SUM(P137:P138)</f>
        <v>0</v>
      </c>
      <c r="Q136" s="180"/>
      <c r="R136" s="181">
        <f>SUM(R137:R138)</f>
        <v>0</v>
      </c>
      <c r="S136" s="180"/>
      <c r="T136" s="182">
        <f>SUM(T137:T138)</f>
        <v>0</v>
      </c>
      <c r="AR136" s="183" t="s">
        <v>176</v>
      </c>
      <c r="AT136" s="184" t="s">
        <v>77</v>
      </c>
      <c r="AU136" s="184" t="s">
        <v>86</v>
      </c>
      <c r="AY136" s="183" t="s">
        <v>151</v>
      </c>
      <c r="BK136" s="185">
        <f>SUM(BK137:BK138)</f>
        <v>0</v>
      </c>
    </row>
    <row r="137" spans="1:65" s="2" customFormat="1" ht="33" customHeight="1">
      <c r="A137" s="35"/>
      <c r="B137" s="36"/>
      <c r="C137" s="188" t="s">
        <v>180</v>
      </c>
      <c r="D137" s="188" t="s">
        <v>154</v>
      </c>
      <c r="E137" s="189" t="s">
        <v>2596</v>
      </c>
      <c r="F137" s="190" t="s">
        <v>2597</v>
      </c>
      <c r="G137" s="191" t="s">
        <v>2330</v>
      </c>
      <c r="H137" s="192">
        <v>1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43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2331</v>
      </c>
      <c r="AT137" s="200" t="s">
        <v>154</v>
      </c>
      <c r="AU137" s="200" t="s">
        <v>88</v>
      </c>
      <c r="AY137" s="18" t="s">
        <v>151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86</v>
      </c>
      <c r="BK137" s="201">
        <f>ROUND(I137*H137,2)</f>
        <v>0</v>
      </c>
      <c r="BL137" s="18" t="s">
        <v>2331</v>
      </c>
      <c r="BM137" s="200" t="s">
        <v>2598</v>
      </c>
    </row>
    <row r="138" spans="1:65" s="2" customFormat="1" ht="21.75" customHeight="1">
      <c r="A138" s="35"/>
      <c r="B138" s="36"/>
      <c r="C138" s="188" t="s">
        <v>186</v>
      </c>
      <c r="D138" s="188" t="s">
        <v>154</v>
      </c>
      <c r="E138" s="189" t="s">
        <v>2599</v>
      </c>
      <c r="F138" s="190" t="s">
        <v>2600</v>
      </c>
      <c r="G138" s="191" t="s">
        <v>2330</v>
      </c>
      <c r="H138" s="192">
        <v>1</v>
      </c>
      <c r="I138" s="193"/>
      <c r="J138" s="194">
        <f>ROUND(I138*H138,2)</f>
        <v>0</v>
      </c>
      <c r="K138" s="195"/>
      <c r="L138" s="40"/>
      <c r="M138" s="262" t="s">
        <v>1</v>
      </c>
      <c r="N138" s="263" t="s">
        <v>43</v>
      </c>
      <c r="O138" s="264"/>
      <c r="P138" s="265">
        <f>O138*H138</f>
        <v>0</v>
      </c>
      <c r="Q138" s="265">
        <v>0</v>
      </c>
      <c r="R138" s="265">
        <f>Q138*H138</f>
        <v>0</v>
      </c>
      <c r="S138" s="265">
        <v>0</v>
      </c>
      <c r="T138" s="26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2331</v>
      </c>
      <c r="AT138" s="200" t="s">
        <v>154</v>
      </c>
      <c r="AU138" s="200" t="s">
        <v>88</v>
      </c>
      <c r="AY138" s="18" t="s">
        <v>151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86</v>
      </c>
      <c r="BK138" s="201">
        <f>ROUND(I138*H138,2)</f>
        <v>0</v>
      </c>
      <c r="BL138" s="18" t="s">
        <v>2331</v>
      </c>
      <c r="BM138" s="200" t="s">
        <v>2601</v>
      </c>
    </row>
    <row r="139" spans="1:65" s="2" customFormat="1" ht="6.95" customHeight="1">
      <c r="A139" s="35"/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40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algorithmName="SHA-512" hashValue="utXas3tg/A6lPbReQpuwFNBZPtqKMHxqbuRSnm6OVgmYUp9KuTGyJECfZI5+thvetPHYC7UfM5Zrx/Bo+opLZw==" saltValue="xyttn7sU67nI0vVe6asfk+PdK/Gul/KfEduGcg2dHhGZFNltJ3McgiItMBjANehiwqx0oQWxIFy9QbM9W6mnrA==" spinCount="100000" sheet="1" objects="1" scenarios="1" formatColumns="0" formatRows="0" autoFilter="0"/>
  <autoFilter ref="C121:K13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SO.01 - Oprava vnějšího p...</vt:lpstr>
      <vt:lpstr>SO.02 - Oprava přístřešku</vt:lpstr>
      <vt:lpstr>SO.03 - Oprava střechy</vt:lpstr>
      <vt:lpstr>SO.04 - Oprava čekárny</vt:lpstr>
      <vt:lpstr>SO.05 - Oprava dopravní k...</vt:lpstr>
      <vt:lpstr>SO.06 - Oprava elektroins...</vt:lpstr>
      <vt:lpstr>SO.07 - Oprava zpevněných...</vt:lpstr>
      <vt:lpstr>SO.08 - VRN</vt:lpstr>
      <vt:lpstr>'Rekapitulace stavby'!Názvy_tisku</vt:lpstr>
      <vt:lpstr>'SO.01 - Oprava vnějšího p...'!Názvy_tisku</vt:lpstr>
      <vt:lpstr>'SO.02 - Oprava přístřešku'!Názvy_tisku</vt:lpstr>
      <vt:lpstr>'SO.03 - Oprava střechy'!Názvy_tisku</vt:lpstr>
      <vt:lpstr>'SO.04 - Oprava čekárny'!Názvy_tisku</vt:lpstr>
      <vt:lpstr>'SO.05 - Oprava dopravní k...'!Názvy_tisku</vt:lpstr>
      <vt:lpstr>'SO.06 - Oprava elektroins...'!Názvy_tisku</vt:lpstr>
      <vt:lpstr>'SO.07 - Oprava zpevněných...'!Názvy_tisku</vt:lpstr>
      <vt:lpstr>'SO.08 - VRN'!Názvy_tisku</vt:lpstr>
      <vt:lpstr>'Rekapitulace stavby'!Oblast_tisku</vt:lpstr>
      <vt:lpstr>'SO.01 - Oprava vnějšího p...'!Oblast_tisku</vt:lpstr>
      <vt:lpstr>'SO.02 - Oprava přístřešku'!Oblast_tisku</vt:lpstr>
      <vt:lpstr>'SO.03 - Oprava střechy'!Oblast_tisku</vt:lpstr>
      <vt:lpstr>'SO.04 - Oprava čekárny'!Oblast_tisku</vt:lpstr>
      <vt:lpstr>'SO.05 - Oprava dopravní k...'!Oblast_tisku</vt:lpstr>
      <vt:lpstr>'SO.06 - Oprava elektroins...'!Oblast_tisku</vt:lpstr>
      <vt:lpstr>'SO.07 - Oprava zpevněných...'!Oblast_tisku</vt:lpstr>
      <vt:lpstr>'SO.08 -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cp:lastPrinted>2021-03-08T06:11:16Z</cp:lastPrinted>
  <dcterms:created xsi:type="dcterms:W3CDTF">2021-03-08T06:09:15Z</dcterms:created>
  <dcterms:modified xsi:type="dcterms:W3CDTF">2021-03-08T06:11:30Z</dcterms:modified>
</cp:coreProperties>
</file>